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PhD Data (Offline)\Experiment Images and Data\On-Chip Cocultures\HUVEC - NHLF_On-chip 11-02-2021\NT-LS Chip 3\Post Perfusion\Mark_and_Find 001\"/>
    </mc:Choice>
  </mc:AlternateContent>
  <xr:revisionPtr revIDLastSave="0" documentId="13_ncr:1_{1BD36437-A819-445A-86D8-70B0A28DEF3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7" i="1" l="1"/>
  <c r="H87" i="1"/>
  <c r="H85" i="1"/>
  <c r="H84" i="1"/>
  <c r="H83" i="1"/>
  <c r="H82" i="1"/>
  <c r="I85" i="1"/>
  <c r="I84" i="1"/>
  <c r="I83" i="1"/>
  <c r="I82" i="1"/>
  <c r="I81" i="1"/>
  <c r="H81" i="1"/>
  <c r="I80" i="1"/>
  <c r="H80" i="1"/>
  <c r="M77" i="1"/>
  <c r="M65" i="1"/>
  <c r="M53" i="1"/>
  <c r="M41" i="1"/>
  <c r="M29" i="1"/>
  <c r="M16" i="1"/>
  <c r="K68" i="1"/>
  <c r="K69" i="1"/>
  <c r="K70" i="1"/>
  <c r="K71" i="1"/>
  <c r="M71" i="1" s="1"/>
  <c r="K72" i="1"/>
  <c r="K73" i="1"/>
  <c r="K74" i="1"/>
  <c r="K75" i="1"/>
  <c r="M75" i="1" s="1"/>
  <c r="K67" i="1"/>
  <c r="K56" i="1"/>
  <c r="K57" i="1"/>
  <c r="K58" i="1"/>
  <c r="M58" i="1" s="1"/>
  <c r="K59" i="1"/>
  <c r="M59" i="1" s="1"/>
  <c r="K60" i="1"/>
  <c r="K61" i="1"/>
  <c r="K62" i="1"/>
  <c r="M62" i="1" s="1"/>
  <c r="K63" i="1"/>
  <c r="M63" i="1" s="1"/>
  <c r="K55" i="1"/>
  <c r="K44" i="1"/>
  <c r="K45" i="1"/>
  <c r="K46" i="1"/>
  <c r="K47" i="1"/>
  <c r="M47" i="1" s="1"/>
  <c r="K48" i="1"/>
  <c r="K49" i="1"/>
  <c r="K50" i="1"/>
  <c r="M50" i="1" s="1"/>
  <c r="K51" i="1"/>
  <c r="M51" i="1" s="1"/>
  <c r="K43" i="1"/>
  <c r="K32" i="1"/>
  <c r="K33" i="1"/>
  <c r="K34" i="1"/>
  <c r="M34" i="1" s="1"/>
  <c r="K35" i="1"/>
  <c r="K36" i="1"/>
  <c r="K37" i="1"/>
  <c r="K38" i="1"/>
  <c r="K39" i="1"/>
  <c r="K31" i="1"/>
  <c r="K20" i="1"/>
  <c r="K21" i="1"/>
  <c r="K22" i="1"/>
  <c r="M22" i="1" s="1"/>
  <c r="K23" i="1"/>
  <c r="M23" i="1" s="1"/>
  <c r="K24" i="1"/>
  <c r="K25" i="1"/>
  <c r="K26" i="1"/>
  <c r="M26" i="1" s="1"/>
  <c r="K27" i="1"/>
  <c r="M27" i="1" s="1"/>
  <c r="K19" i="1"/>
  <c r="K7" i="1"/>
  <c r="K8" i="1"/>
  <c r="K9" i="1"/>
  <c r="K10" i="1"/>
  <c r="K11" i="1"/>
  <c r="K12" i="1"/>
  <c r="K13" i="1"/>
  <c r="K14" i="1"/>
  <c r="K6" i="1"/>
  <c r="L6" i="1"/>
  <c r="M68" i="1"/>
  <c r="L68" i="1"/>
  <c r="M69" i="1"/>
  <c r="L69" i="1"/>
  <c r="M70" i="1"/>
  <c r="L70" i="1"/>
  <c r="L71" i="1"/>
  <c r="M72" i="1"/>
  <c r="L72" i="1"/>
  <c r="M73" i="1"/>
  <c r="L73" i="1"/>
  <c r="M74" i="1"/>
  <c r="L74" i="1"/>
  <c r="L75" i="1"/>
  <c r="L67" i="1"/>
  <c r="M56" i="1"/>
  <c r="L56" i="1"/>
  <c r="M57" i="1"/>
  <c r="L57" i="1"/>
  <c r="L58" i="1"/>
  <c r="L59" i="1"/>
  <c r="L60" i="1"/>
  <c r="M61" i="1"/>
  <c r="L61" i="1"/>
  <c r="L62" i="1"/>
  <c r="L63" i="1"/>
  <c r="L55" i="1"/>
  <c r="M49" i="1"/>
  <c r="L44" i="1"/>
  <c r="L45" i="1"/>
  <c r="L46" i="1"/>
  <c r="L47" i="1"/>
  <c r="L48" i="1"/>
  <c r="L49" i="1"/>
  <c r="L50" i="1"/>
  <c r="L51" i="1"/>
  <c r="M44" i="1"/>
  <c r="M45" i="1"/>
  <c r="M46" i="1"/>
  <c r="M48" i="1"/>
  <c r="L43" i="1"/>
  <c r="L32" i="1"/>
  <c r="L33" i="1"/>
  <c r="L34" i="1"/>
  <c r="L35" i="1"/>
  <c r="L36" i="1"/>
  <c r="L37" i="1"/>
  <c r="L38" i="1"/>
  <c r="L39" i="1"/>
  <c r="M32" i="1"/>
  <c r="M33" i="1"/>
  <c r="M35" i="1"/>
  <c r="M36" i="1"/>
  <c r="M37" i="1"/>
  <c r="M38" i="1"/>
  <c r="M39" i="1"/>
  <c r="L31" i="1"/>
  <c r="M31" i="1"/>
  <c r="L20" i="1"/>
  <c r="L21" i="1"/>
  <c r="L22" i="1"/>
  <c r="L23" i="1"/>
  <c r="L24" i="1"/>
  <c r="L25" i="1"/>
  <c r="L26" i="1"/>
  <c r="L27" i="1"/>
  <c r="M20" i="1"/>
  <c r="M21" i="1"/>
  <c r="M24" i="1"/>
  <c r="M25" i="1"/>
  <c r="M19" i="1"/>
  <c r="L19" i="1"/>
  <c r="D5" i="1"/>
  <c r="D18" i="1"/>
  <c r="L7" i="1"/>
  <c r="L8" i="1"/>
  <c r="L9" i="1"/>
  <c r="L10" i="1"/>
  <c r="L11" i="1"/>
  <c r="L12" i="1"/>
  <c r="L13" i="1"/>
  <c r="L14" i="1"/>
  <c r="M28" i="1" l="1"/>
  <c r="M40" i="1"/>
  <c r="M43" i="1"/>
  <c r="M52" i="1" s="1"/>
  <c r="M55" i="1"/>
  <c r="M64" i="1" s="1"/>
  <c r="M60" i="1"/>
  <c r="M67" i="1"/>
  <c r="M76" i="1" s="1"/>
  <c r="M7" i="1" l="1"/>
  <c r="M8" i="1"/>
  <c r="M9" i="1"/>
  <c r="M10" i="1"/>
  <c r="M11" i="1"/>
  <c r="M12" i="1"/>
  <c r="M13" i="1"/>
  <c r="M14" i="1"/>
  <c r="M6" i="1"/>
  <c r="M15" i="1" l="1"/>
  <c r="Q77" i="1"/>
  <c r="Q76" i="1"/>
  <c r="Q65" i="1"/>
  <c r="Q64" i="1"/>
  <c r="Q53" i="1"/>
  <c r="Q52" i="1"/>
  <c r="Q41" i="1"/>
  <c r="Q40" i="1"/>
  <c r="Q29" i="1"/>
  <c r="Q28" i="1"/>
  <c r="Q16" i="1"/>
  <c r="Q15" i="1"/>
</calcChain>
</file>

<file path=xl/sharedStrings.xml><?xml version="1.0" encoding="utf-8"?>
<sst xmlns="http://schemas.openxmlformats.org/spreadsheetml/2006/main" count="144" uniqueCount="42">
  <si>
    <t>Stack:Position002_t0_ch02</t>
  </si>
  <si>
    <t>Stack:Position002_t1_ch02</t>
  </si>
  <si>
    <t>Stack:Position002_t2_ch02</t>
  </si>
  <si>
    <t>Stack:Position002_t3_ch02</t>
  </si>
  <si>
    <t>Stack:Position002_t4_ch02</t>
  </si>
  <si>
    <t>Stack:Position002_t5_ch02</t>
  </si>
  <si>
    <t>Stack:Position002_t6_ch02</t>
  </si>
  <si>
    <t>Stack:Position002_t7_ch02</t>
  </si>
  <si>
    <t>Stack:Position002_t8_ch02</t>
  </si>
  <si>
    <t>Stack:Position002_t9_ch02</t>
  </si>
  <si>
    <t>Mean Int.</t>
  </si>
  <si>
    <t>Pos 2.</t>
  </si>
  <si>
    <t>Outside vessel</t>
  </si>
  <si>
    <t>Inside vessel</t>
  </si>
  <si>
    <t>Stack:Position003_t0_ch02</t>
  </si>
  <si>
    <t>Stack:Position003_t1_ch02</t>
  </si>
  <si>
    <t>Stack:Position003_t2_ch02</t>
  </si>
  <si>
    <t>Stack:Position003_t3_ch02</t>
  </si>
  <si>
    <t>Stack:Position003_t4_ch02</t>
  </si>
  <si>
    <t>Stack:Position003_t5_ch02</t>
  </si>
  <si>
    <t>Stack:Position003_t6_ch02</t>
  </si>
  <si>
    <t>Stack:Position003_t7_ch02</t>
  </si>
  <si>
    <t>Stack:Position003_t8_ch02</t>
  </si>
  <si>
    <t>Stack:Position003_t9_ch02</t>
  </si>
  <si>
    <t>Stack:Position005_t0_ch02</t>
  </si>
  <si>
    <t>Stack:Position005_t1_ch02</t>
  </si>
  <si>
    <t>Stack:Position005_t2_ch02</t>
  </si>
  <si>
    <t>Stack:Position005_t3_ch02</t>
  </si>
  <si>
    <t>Stack:Position005_t4_ch02</t>
  </si>
  <si>
    <t>Stack:Position005_t5_ch02</t>
  </si>
  <si>
    <t>Stack:Position005_t6_ch02</t>
  </si>
  <si>
    <t>Stack:Position005_t7_ch02</t>
  </si>
  <si>
    <t>Stack:Position005_t8_ch02</t>
  </si>
  <si>
    <t>Stack:Position005_t9_ch02</t>
  </si>
  <si>
    <t>Pos 5.</t>
  </si>
  <si>
    <t>Pos 3</t>
  </si>
  <si>
    <t>1/(Ii - Ib)</t>
  </si>
  <si>
    <t>If - Ii</t>
  </si>
  <si>
    <t>d</t>
  </si>
  <si>
    <t>t</t>
  </si>
  <si>
    <t>Pd</t>
  </si>
  <si>
    <t>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</si>
</sst>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S87"/>
  <sheetViews>
    <sheetView tabSelected="1" topLeftCell="A65" zoomScaleNormal="100" workbookViewId="0">
      <selection activeCell="I88" sqref="I88"/>
    </sheetView>
  </sheetViews>
  <sheetFormatPr defaultRowHeight="15" x14ac:dyDescent="0.25"/>
  <cols>
    <col min="5" max="5" width="10.140625" customWidth="1"/>
    <col min="6" max="6" width="24.5703125" bestFit="1" customWidth="1"/>
    <col min="8" max="9" width="13.42578125" bestFit="1" customWidth="1"/>
    <col min="13" max="13" width="12" bestFit="1" customWidth="1"/>
    <col min="15" max="15" width="24.5703125" bestFit="1" customWidth="1"/>
    <col min="17" max="17" width="12" bestFit="1" customWidth="1"/>
  </cols>
  <sheetData>
    <row r="3" spans="3:19" x14ac:dyDescent="0.25">
      <c r="E3" t="s">
        <v>11</v>
      </c>
    </row>
    <row r="4" spans="3:19" x14ac:dyDescent="0.25">
      <c r="F4" s="1" t="s">
        <v>12</v>
      </c>
      <c r="G4" s="1"/>
      <c r="H4" s="1" t="s">
        <v>10</v>
      </c>
      <c r="I4" s="1"/>
      <c r="J4" s="1"/>
      <c r="K4" s="1" t="s">
        <v>36</v>
      </c>
      <c r="L4" s="1" t="s">
        <v>37</v>
      </c>
      <c r="M4" s="1" t="s">
        <v>40</v>
      </c>
      <c r="N4" s="1"/>
      <c r="O4" s="1" t="s">
        <v>13</v>
      </c>
      <c r="P4" s="1"/>
      <c r="Q4" s="1" t="s">
        <v>10</v>
      </c>
    </row>
    <row r="5" spans="3:19" x14ac:dyDescent="0.25">
      <c r="C5" t="s">
        <v>38</v>
      </c>
      <c r="D5">
        <f>61*10^-4</f>
        <v>6.1000000000000004E-3</v>
      </c>
      <c r="E5">
        <v>1</v>
      </c>
      <c r="F5" t="s">
        <v>0</v>
      </c>
      <c r="G5">
        <v>5307.8869999999997</v>
      </c>
      <c r="H5">
        <v>21.5</v>
      </c>
      <c r="I5">
        <v>0</v>
      </c>
      <c r="J5">
        <v>88</v>
      </c>
      <c r="N5">
        <v>1</v>
      </c>
      <c r="O5" t="s">
        <v>0</v>
      </c>
      <c r="P5">
        <v>4272.4570000000003</v>
      </c>
      <c r="Q5">
        <v>128.63999999999999</v>
      </c>
      <c r="R5">
        <v>44</v>
      </c>
      <c r="S5">
        <v>247</v>
      </c>
    </row>
    <row r="6" spans="3:19" x14ac:dyDescent="0.25">
      <c r="C6" t="s">
        <v>39</v>
      </c>
      <c r="D6">
        <v>227</v>
      </c>
      <c r="E6">
        <v>2</v>
      </c>
      <c r="F6" t="s">
        <v>1</v>
      </c>
      <c r="G6">
        <v>4193.3959999999997</v>
      </c>
      <c r="H6">
        <v>24.327000000000002</v>
      </c>
      <c r="I6">
        <v>0</v>
      </c>
      <c r="J6">
        <v>91</v>
      </c>
      <c r="K6">
        <f>1/(H6)</f>
        <v>4.1106589386278619E-2</v>
      </c>
      <c r="L6">
        <f>(H6-H5)</f>
        <v>2.8270000000000017</v>
      </c>
      <c r="M6">
        <f>K6*(L6/$D$6)*($D$5/4)</f>
        <v>7.8069471584753247E-7</v>
      </c>
      <c r="N6">
        <v>2</v>
      </c>
      <c r="O6" t="s">
        <v>1</v>
      </c>
      <c r="P6">
        <v>4272.4570000000003</v>
      </c>
      <c r="Q6">
        <v>138.52600000000001</v>
      </c>
      <c r="R6">
        <v>51</v>
      </c>
      <c r="S6">
        <v>255</v>
      </c>
    </row>
    <row r="7" spans="3:19" x14ac:dyDescent="0.25">
      <c r="E7">
        <v>3</v>
      </c>
      <c r="F7" t="s">
        <v>2</v>
      </c>
      <c r="G7">
        <v>4193.3959999999997</v>
      </c>
      <c r="H7">
        <v>27.018999999999998</v>
      </c>
      <c r="I7">
        <v>0</v>
      </c>
      <c r="J7">
        <v>86</v>
      </c>
      <c r="K7">
        <f t="shared" ref="K7:K14" si="0">1/(H7)</f>
        <v>3.701099226470262E-2</v>
      </c>
      <c r="L7">
        <f t="shared" ref="L7:L14" si="1">(H7-H6)</f>
        <v>2.6919999999999966</v>
      </c>
      <c r="M7">
        <f t="shared" ref="M7:M14" si="2">K7*(L7/$D$6)*($D$5/4)</f>
        <v>6.6934461032724009E-7</v>
      </c>
      <c r="N7">
        <v>3</v>
      </c>
      <c r="O7" t="s">
        <v>2</v>
      </c>
      <c r="P7">
        <v>4272.4570000000003</v>
      </c>
      <c r="Q7">
        <v>143.732</v>
      </c>
      <c r="R7">
        <v>49</v>
      </c>
      <c r="S7">
        <v>255</v>
      </c>
    </row>
    <row r="8" spans="3:19" x14ac:dyDescent="0.25">
      <c r="E8">
        <v>4</v>
      </c>
      <c r="F8" t="s">
        <v>3</v>
      </c>
      <c r="G8">
        <v>4193.3959999999997</v>
      </c>
      <c r="H8">
        <v>29.975000000000001</v>
      </c>
      <c r="I8">
        <v>0</v>
      </c>
      <c r="J8">
        <v>102</v>
      </c>
      <c r="K8">
        <f t="shared" si="0"/>
        <v>3.336113427856547E-2</v>
      </c>
      <c r="L8">
        <f t="shared" si="1"/>
        <v>2.9560000000000031</v>
      </c>
      <c r="M8">
        <f t="shared" si="2"/>
        <v>6.6250509786055262E-7</v>
      </c>
      <c r="N8">
        <v>4</v>
      </c>
      <c r="O8" t="s">
        <v>3</v>
      </c>
      <c r="P8">
        <v>4272.4570000000003</v>
      </c>
      <c r="Q8">
        <v>137.56299999999999</v>
      </c>
      <c r="R8">
        <v>52</v>
      </c>
      <c r="S8">
        <v>255</v>
      </c>
    </row>
    <row r="9" spans="3:19" x14ac:dyDescent="0.25">
      <c r="E9">
        <v>5</v>
      </c>
      <c r="F9" t="s">
        <v>4</v>
      </c>
      <c r="G9">
        <v>4193.3959999999997</v>
      </c>
      <c r="H9">
        <v>31.853000000000002</v>
      </c>
      <c r="I9">
        <v>0</v>
      </c>
      <c r="J9">
        <v>98</v>
      </c>
      <c r="K9">
        <f t="shared" si="0"/>
        <v>3.1394217185194487E-2</v>
      </c>
      <c r="L9">
        <f t="shared" si="1"/>
        <v>1.8780000000000001</v>
      </c>
      <c r="M9">
        <f t="shared" si="2"/>
        <v>3.9608576346932934E-7</v>
      </c>
      <c r="N9">
        <v>5</v>
      </c>
      <c r="O9" t="s">
        <v>4</v>
      </c>
      <c r="P9">
        <v>4272.4570000000003</v>
      </c>
      <c r="Q9">
        <v>123.175</v>
      </c>
      <c r="R9">
        <v>39</v>
      </c>
      <c r="S9">
        <v>234</v>
      </c>
    </row>
    <row r="10" spans="3:19" x14ac:dyDescent="0.25">
      <c r="E10">
        <v>6</v>
      </c>
      <c r="F10" t="s">
        <v>5</v>
      </c>
      <c r="G10">
        <v>4193.3959999999997</v>
      </c>
      <c r="H10">
        <v>35.183</v>
      </c>
      <c r="I10">
        <v>1</v>
      </c>
      <c r="J10">
        <v>105</v>
      </c>
      <c r="K10">
        <f t="shared" si="0"/>
        <v>2.8422817838160475E-2</v>
      </c>
      <c r="L10">
        <f t="shared" si="1"/>
        <v>3.3299999999999983</v>
      </c>
      <c r="M10">
        <f t="shared" si="2"/>
        <v>6.3585098980897958E-7</v>
      </c>
      <c r="N10">
        <v>6</v>
      </c>
      <c r="O10" t="s">
        <v>5</v>
      </c>
      <c r="P10">
        <v>4272.4570000000003</v>
      </c>
      <c r="Q10">
        <v>117.98</v>
      </c>
      <c r="R10">
        <v>29</v>
      </c>
      <c r="S10">
        <v>224</v>
      </c>
    </row>
    <row r="11" spans="3:19" x14ac:dyDescent="0.25">
      <c r="E11">
        <v>7</v>
      </c>
      <c r="F11" t="s">
        <v>6</v>
      </c>
      <c r="G11">
        <v>4193.3959999999997</v>
      </c>
      <c r="H11">
        <v>37.652000000000001</v>
      </c>
      <c r="I11">
        <v>2</v>
      </c>
      <c r="J11">
        <v>114</v>
      </c>
      <c r="K11">
        <f t="shared" si="0"/>
        <v>2.6559014129395517E-2</v>
      </c>
      <c r="L11">
        <f t="shared" si="1"/>
        <v>2.4690000000000012</v>
      </c>
      <c r="M11">
        <f t="shared" si="2"/>
        <v>4.405315593627898E-7</v>
      </c>
      <c r="N11">
        <v>7</v>
      </c>
      <c r="O11" t="s">
        <v>6</v>
      </c>
      <c r="P11">
        <v>4272.4570000000003</v>
      </c>
      <c r="Q11">
        <v>112.714</v>
      </c>
      <c r="R11">
        <v>30</v>
      </c>
      <c r="S11">
        <v>226</v>
      </c>
    </row>
    <row r="12" spans="3:19" x14ac:dyDescent="0.25">
      <c r="E12">
        <v>8</v>
      </c>
      <c r="F12" t="s">
        <v>7</v>
      </c>
      <c r="G12">
        <v>4193.3959999999997</v>
      </c>
      <c r="H12">
        <v>40.165999999999997</v>
      </c>
      <c r="I12">
        <v>1</v>
      </c>
      <c r="J12">
        <v>119</v>
      </c>
      <c r="K12">
        <f t="shared" si="0"/>
        <v>2.4896678783050342E-2</v>
      </c>
      <c r="L12">
        <f t="shared" si="1"/>
        <v>2.5139999999999958</v>
      </c>
      <c r="M12">
        <f t="shared" si="2"/>
        <v>4.2048516278589168E-7</v>
      </c>
      <c r="N12">
        <v>8</v>
      </c>
      <c r="O12" t="s">
        <v>7</v>
      </c>
      <c r="P12">
        <v>4272.4570000000003</v>
      </c>
      <c r="Q12">
        <v>113.324</v>
      </c>
      <c r="R12">
        <v>17</v>
      </c>
      <c r="S12">
        <v>223</v>
      </c>
    </row>
    <row r="13" spans="3:19" x14ac:dyDescent="0.25">
      <c r="E13">
        <v>9</v>
      </c>
      <c r="F13" t="s">
        <v>8</v>
      </c>
      <c r="G13">
        <v>4193.3959999999997</v>
      </c>
      <c r="H13">
        <v>42.494999999999997</v>
      </c>
      <c r="I13">
        <v>1</v>
      </c>
      <c r="J13">
        <v>123</v>
      </c>
      <c r="K13">
        <f t="shared" si="0"/>
        <v>2.3532180256500765E-2</v>
      </c>
      <c r="L13">
        <f t="shared" si="1"/>
        <v>2.3290000000000006</v>
      </c>
      <c r="M13">
        <f t="shared" si="2"/>
        <v>3.6819309657057359E-7</v>
      </c>
      <c r="N13">
        <v>9</v>
      </c>
      <c r="O13" t="s">
        <v>8</v>
      </c>
      <c r="P13">
        <v>4272.4570000000003</v>
      </c>
      <c r="Q13">
        <v>110.428</v>
      </c>
      <c r="R13">
        <v>24</v>
      </c>
      <c r="S13">
        <v>227</v>
      </c>
    </row>
    <row r="14" spans="3:19" x14ac:dyDescent="0.25">
      <c r="E14">
        <v>10</v>
      </c>
      <c r="F14" t="s">
        <v>9</v>
      </c>
      <c r="G14">
        <v>4193.3959999999997</v>
      </c>
      <c r="H14">
        <v>44.773000000000003</v>
      </c>
      <c r="I14">
        <v>4</v>
      </c>
      <c r="J14">
        <v>116</v>
      </c>
      <c r="K14">
        <f t="shared" si="0"/>
        <v>2.2334889330623366E-2</v>
      </c>
      <c r="L14">
        <f t="shared" si="1"/>
        <v>2.2780000000000058</v>
      </c>
      <c r="M14">
        <f t="shared" si="2"/>
        <v>3.4180743960404952E-7</v>
      </c>
      <c r="N14">
        <v>10</v>
      </c>
      <c r="O14" t="s">
        <v>9</v>
      </c>
      <c r="P14">
        <v>4272.4570000000003</v>
      </c>
      <c r="Q14">
        <v>112.078</v>
      </c>
      <c r="R14">
        <v>17</v>
      </c>
      <c r="S14">
        <v>214</v>
      </c>
    </row>
    <row r="15" spans="3:19" x14ac:dyDescent="0.25">
      <c r="M15" s="1">
        <f>AVERAGE(M6:M14)</f>
        <v>5.239442706263266E-7</v>
      </c>
      <c r="Q15" s="1">
        <f>AVERAGE(Q5:Q14)</f>
        <v>123.81599999999999</v>
      </c>
    </row>
    <row r="16" spans="3:19" x14ac:dyDescent="0.25">
      <c r="M16" s="1">
        <f>_xlfn.STDEV.P(M6:M14)</f>
        <v>1.5283461839916245E-7</v>
      </c>
      <c r="Q16" s="1">
        <f>_xlfn.STDEV.S(Q5:Q14)</f>
        <v>12.51713303170232</v>
      </c>
    </row>
    <row r="18" spans="3:19" x14ac:dyDescent="0.25">
      <c r="C18" t="s">
        <v>38</v>
      </c>
      <c r="D18">
        <f>57*10^-4</f>
        <v>5.7000000000000002E-3</v>
      </c>
      <c r="E18">
        <v>1</v>
      </c>
      <c r="F18" t="s">
        <v>0</v>
      </c>
      <c r="G18">
        <v>3773.39</v>
      </c>
      <c r="H18">
        <v>17.341999999999999</v>
      </c>
      <c r="I18">
        <v>0</v>
      </c>
      <c r="J18">
        <v>68</v>
      </c>
      <c r="N18">
        <v>1</v>
      </c>
      <c r="O18" t="s">
        <v>0</v>
      </c>
      <c r="P18">
        <v>5064.366</v>
      </c>
      <c r="Q18">
        <v>73.941000000000003</v>
      </c>
      <c r="R18">
        <v>14</v>
      </c>
      <c r="S18">
        <v>175</v>
      </c>
    </row>
    <row r="19" spans="3:19" x14ac:dyDescent="0.25">
      <c r="C19" t="s">
        <v>39</v>
      </c>
      <c r="D19">
        <v>227</v>
      </c>
      <c r="E19">
        <v>2</v>
      </c>
      <c r="F19" t="s">
        <v>1</v>
      </c>
      <c r="G19">
        <v>3773.39</v>
      </c>
      <c r="H19">
        <v>19.718</v>
      </c>
      <c r="I19">
        <v>0</v>
      </c>
      <c r="J19">
        <v>73</v>
      </c>
      <c r="K19">
        <f>1/(H19)</f>
        <v>5.0715082665584742E-2</v>
      </c>
      <c r="L19">
        <f>(H19-H18)</f>
        <v>2.3760000000000012</v>
      </c>
      <c r="M19">
        <f>K19*(L19/$D$19)*($D$18/4)</f>
        <v>7.5643668233099956E-7</v>
      </c>
      <c r="N19">
        <v>2</v>
      </c>
      <c r="O19" t="s">
        <v>1</v>
      </c>
      <c r="P19">
        <v>5064.366</v>
      </c>
      <c r="Q19">
        <v>80.905000000000001</v>
      </c>
      <c r="R19">
        <v>11</v>
      </c>
      <c r="S19">
        <v>202</v>
      </c>
    </row>
    <row r="20" spans="3:19" x14ac:dyDescent="0.25">
      <c r="E20">
        <v>3</v>
      </c>
      <c r="F20" t="s">
        <v>2</v>
      </c>
      <c r="G20">
        <v>3773.39</v>
      </c>
      <c r="H20">
        <v>22.308</v>
      </c>
      <c r="I20">
        <v>0</v>
      </c>
      <c r="J20">
        <v>74</v>
      </c>
      <c r="K20">
        <f t="shared" ref="K20:K27" si="3">1/(H20)</f>
        <v>4.4826967903890978E-2</v>
      </c>
      <c r="L20">
        <f t="shared" ref="L20:L27" si="4">(H20-H19)</f>
        <v>2.59</v>
      </c>
      <c r="M20">
        <f t="shared" ref="M20:M27" si="5">K20*(L20/$D$19)*($D$18/4)</f>
        <v>7.288331796972935E-7</v>
      </c>
      <c r="N20">
        <v>3</v>
      </c>
      <c r="O20" t="s">
        <v>2</v>
      </c>
      <c r="P20">
        <v>5064.366</v>
      </c>
      <c r="Q20">
        <v>92.611000000000004</v>
      </c>
      <c r="R20">
        <v>17</v>
      </c>
      <c r="S20">
        <v>255</v>
      </c>
    </row>
    <row r="21" spans="3:19" x14ac:dyDescent="0.25">
      <c r="E21">
        <v>4</v>
      </c>
      <c r="F21" t="s">
        <v>3</v>
      </c>
      <c r="G21">
        <v>3773.39</v>
      </c>
      <c r="H21">
        <v>25.013999999999999</v>
      </c>
      <c r="I21">
        <v>0</v>
      </c>
      <c r="J21">
        <v>97</v>
      </c>
      <c r="K21">
        <f t="shared" si="3"/>
        <v>3.997761253697929E-2</v>
      </c>
      <c r="L21">
        <f t="shared" si="4"/>
        <v>2.7059999999999995</v>
      </c>
      <c r="M21">
        <f t="shared" si="5"/>
        <v>6.7909988027849763E-7</v>
      </c>
      <c r="N21">
        <v>4</v>
      </c>
      <c r="O21" t="s">
        <v>3</v>
      </c>
      <c r="P21">
        <v>5064.366</v>
      </c>
      <c r="Q21">
        <v>97.087999999999994</v>
      </c>
      <c r="R21">
        <v>18</v>
      </c>
      <c r="S21">
        <v>240</v>
      </c>
    </row>
    <row r="22" spans="3:19" x14ac:dyDescent="0.25">
      <c r="E22">
        <v>5</v>
      </c>
      <c r="F22" t="s">
        <v>4</v>
      </c>
      <c r="G22">
        <v>3773.39</v>
      </c>
      <c r="H22">
        <v>27.794</v>
      </c>
      <c r="I22">
        <v>0</v>
      </c>
      <c r="J22">
        <v>96</v>
      </c>
      <c r="K22">
        <f t="shared" si="3"/>
        <v>3.5978988270849825E-2</v>
      </c>
      <c r="L22">
        <f t="shared" si="4"/>
        <v>2.7800000000000011</v>
      </c>
      <c r="M22">
        <f t="shared" si="5"/>
        <v>6.2788881953732006E-7</v>
      </c>
      <c r="N22">
        <v>5</v>
      </c>
      <c r="O22" t="s">
        <v>4</v>
      </c>
      <c r="P22">
        <v>5064.366</v>
      </c>
      <c r="Q22">
        <v>93.406999999999996</v>
      </c>
      <c r="R22">
        <v>15</v>
      </c>
      <c r="S22">
        <v>255</v>
      </c>
    </row>
    <row r="23" spans="3:19" x14ac:dyDescent="0.25">
      <c r="E23">
        <v>6</v>
      </c>
      <c r="F23" t="s">
        <v>5</v>
      </c>
      <c r="G23">
        <v>3773.39</v>
      </c>
      <c r="H23">
        <v>31.231999999999999</v>
      </c>
      <c r="I23">
        <v>0</v>
      </c>
      <c r="J23">
        <v>91</v>
      </c>
      <c r="K23">
        <f t="shared" si="3"/>
        <v>3.2018442622950817E-2</v>
      </c>
      <c r="L23">
        <f t="shared" si="4"/>
        <v>3.4379999999999988</v>
      </c>
      <c r="M23">
        <f t="shared" si="5"/>
        <v>6.9102710650321348E-7</v>
      </c>
      <c r="N23">
        <v>6</v>
      </c>
      <c r="O23" t="s">
        <v>5</v>
      </c>
      <c r="P23">
        <v>5064.366</v>
      </c>
      <c r="Q23">
        <v>93.762</v>
      </c>
      <c r="R23">
        <v>20</v>
      </c>
      <c r="S23">
        <v>214</v>
      </c>
    </row>
    <row r="24" spans="3:19" x14ac:dyDescent="0.25">
      <c r="E24">
        <v>7</v>
      </c>
      <c r="F24" t="s">
        <v>6</v>
      </c>
      <c r="G24">
        <v>3773.39</v>
      </c>
      <c r="H24">
        <v>33.973999999999997</v>
      </c>
      <c r="I24">
        <v>0</v>
      </c>
      <c r="J24">
        <v>103</v>
      </c>
      <c r="K24">
        <f t="shared" si="3"/>
        <v>2.9434273267793021E-2</v>
      </c>
      <c r="L24">
        <f t="shared" si="4"/>
        <v>2.7419999999999973</v>
      </c>
      <c r="M24">
        <f t="shared" si="5"/>
        <v>5.0665201609211871E-7</v>
      </c>
      <c r="N24">
        <v>7</v>
      </c>
      <c r="O24" t="s">
        <v>6</v>
      </c>
      <c r="P24">
        <v>5064.366</v>
      </c>
      <c r="Q24">
        <v>90.353999999999999</v>
      </c>
      <c r="R24">
        <v>18</v>
      </c>
      <c r="S24">
        <v>203</v>
      </c>
    </row>
    <row r="25" spans="3:19" x14ac:dyDescent="0.25">
      <c r="E25">
        <v>8</v>
      </c>
      <c r="F25" t="s">
        <v>7</v>
      </c>
      <c r="G25">
        <v>3773.39</v>
      </c>
      <c r="H25">
        <v>36.582000000000001</v>
      </c>
      <c r="I25">
        <v>1</v>
      </c>
      <c r="J25">
        <v>109</v>
      </c>
      <c r="K25">
        <f t="shared" si="3"/>
        <v>2.733584823137062E-2</v>
      </c>
      <c r="L25">
        <f t="shared" si="4"/>
        <v>2.6080000000000041</v>
      </c>
      <c r="M25">
        <f t="shared" si="5"/>
        <v>4.4753720866548873E-7</v>
      </c>
      <c r="N25">
        <v>8</v>
      </c>
      <c r="O25" t="s">
        <v>7</v>
      </c>
      <c r="P25">
        <v>5064.366</v>
      </c>
      <c r="Q25">
        <v>87.915000000000006</v>
      </c>
      <c r="R25">
        <v>22</v>
      </c>
      <c r="S25">
        <v>188</v>
      </c>
    </row>
    <row r="26" spans="3:19" x14ac:dyDescent="0.25">
      <c r="E26">
        <v>9</v>
      </c>
      <c r="F26" t="s">
        <v>8</v>
      </c>
      <c r="G26">
        <v>3773.39</v>
      </c>
      <c r="H26">
        <v>39.177</v>
      </c>
      <c r="I26">
        <v>1</v>
      </c>
      <c r="J26">
        <v>110</v>
      </c>
      <c r="K26">
        <f t="shared" si="3"/>
        <v>2.5525180590652678E-2</v>
      </c>
      <c r="L26">
        <f t="shared" si="4"/>
        <v>2.5949999999999989</v>
      </c>
      <c r="M26">
        <f t="shared" si="5"/>
        <v>4.1581025187955824E-7</v>
      </c>
      <c r="N26">
        <v>9</v>
      </c>
      <c r="O26" t="s">
        <v>8</v>
      </c>
      <c r="P26">
        <v>5064.366</v>
      </c>
      <c r="Q26">
        <v>88.129000000000005</v>
      </c>
      <c r="R26">
        <v>18</v>
      </c>
      <c r="S26">
        <v>194</v>
      </c>
    </row>
    <row r="27" spans="3:19" x14ac:dyDescent="0.25">
      <c r="E27">
        <v>10</v>
      </c>
      <c r="F27" t="s">
        <v>9</v>
      </c>
      <c r="G27">
        <v>3773.39</v>
      </c>
      <c r="H27">
        <v>41.512999999999998</v>
      </c>
      <c r="I27">
        <v>2</v>
      </c>
      <c r="J27">
        <v>112</v>
      </c>
      <c r="K27">
        <f t="shared" si="3"/>
        <v>2.4088839640594512E-2</v>
      </c>
      <c r="L27">
        <f t="shared" si="4"/>
        <v>2.3359999999999985</v>
      </c>
      <c r="M27">
        <f t="shared" si="5"/>
        <v>3.5324638500269148E-7</v>
      </c>
      <c r="N27">
        <v>10</v>
      </c>
      <c r="O27" t="s">
        <v>9</v>
      </c>
      <c r="P27">
        <v>5064.366</v>
      </c>
      <c r="Q27">
        <v>87.248999999999995</v>
      </c>
      <c r="R27">
        <v>15</v>
      </c>
      <c r="S27">
        <v>191</v>
      </c>
    </row>
    <row r="28" spans="3:19" x14ac:dyDescent="0.25">
      <c r="M28" s="1">
        <f>AVERAGE(M19:M27)</f>
        <v>5.7850350333190907E-7</v>
      </c>
      <c r="Q28" s="1">
        <f>AVERAGE(Q18:Q27)</f>
        <v>88.536100000000005</v>
      </c>
    </row>
    <row r="29" spans="3:19" x14ac:dyDescent="0.25">
      <c r="E29" t="s">
        <v>35</v>
      </c>
      <c r="M29" s="1">
        <f>_xlfn.STDEV.P(M19:M27)</f>
        <v>1.410295475542971E-7</v>
      </c>
      <c r="Q29" s="1">
        <f>_xlfn.STDEV.S(Q18:Q27)</f>
        <v>6.8112571437127336</v>
      </c>
    </row>
    <row r="30" spans="3:19" x14ac:dyDescent="0.25">
      <c r="C30" t="s">
        <v>38</v>
      </c>
      <c r="D30">
        <v>3.3E-3</v>
      </c>
      <c r="E30">
        <v>1</v>
      </c>
      <c r="F30" t="s">
        <v>14</v>
      </c>
      <c r="G30">
        <v>3964.9079999999999</v>
      </c>
      <c r="H30">
        <v>24.902999999999999</v>
      </c>
      <c r="I30">
        <v>0</v>
      </c>
      <c r="J30">
        <v>115</v>
      </c>
      <c r="N30">
        <v>1</v>
      </c>
      <c r="O30" t="s">
        <v>14</v>
      </c>
      <c r="P30">
        <v>5568.8770000000004</v>
      </c>
      <c r="Q30">
        <v>115.426</v>
      </c>
      <c r="R30">
        <v>1</v>
      </c>
      <c r="S30">
        <v>236</v>
      </c>
    </row>
    <row r="31" spans="3:19" x14ac:dyDescent="0.25">
      <c r="C31" t="s">
        <v>39</v>
      </c>
      <c r="D31">
        <v>227</v>
      </c>
      <c r="E31">
        <v>2</v>
      </c>
      <c r="F31" t="s">
        <v>15</v>
      </c>
      <c r="G31">
        <v>3964.9079999999999</v>
      </c>
      <c r="H31">
        <v>27.488</v>
      </c>
      <c r="I31">
        <v>0</v>
      </c>
      <c r="J31">
        <v>112</v>
      </c>
      <c r="K31">
        <f>1/(H31)</f>
        <v>3.6379511059371365E-2</v>
      </c>
      <c r="L31">
        <f>(H31-H30)</f>
        <v>2.5850000000000009</v>
      </c>
      <c r="M31">
        <f>K31*(L31/$D$31)*($D$30/4)</f>
        <v>3.4177909591626384E-7</v>
      </c>
      <c r="N31">
        <v>2</v>
      </c>
      <c r="O31" t="s">
        <v>15</v>
      </c>
      <c r="P31">
        <v>5568.8770000000004</v>
      </c>
      <c r="Q31">
        <v>120.89</v>
      </c>
      <c r="R31">
        <v>3</v>
      </c>
      <c r="S31">
        <v>255</v>
      </c>
    </row>
    <row r="32" spans="3:19" x14ac:dyDescent="0.25">
      <c r="E32">
        <v>3</v>
      </c>
      <c r="F32" t="s">
        <v>16</v>
      </c>
      <c r="G32">
        <v>3964.9079999999999</v>
      </c>
      <c r="H32">
        <v>30.376999999999999</v>
      </c>
      <c r="I32">
        <v>0</v>
      </c>
      <c r="J32">
        <v>131</v>
      </c>
      <c r="K32">
        <f t="shared" ref="K32:K39" si="6">1/(H32)</f>
        <v>3.2919643151068247E-2</v>
      </c>
      <c r="L32">
        <f t="shared" ref="L32:L39" si="7">(H32-H31)</f>
        <v>2.8889999999999993</v>
      </c>
      <c r="M32">
        <f t="shared" ref="M32:M39" si="8">K32*(L32/$D$31)*($D$30/4)</f>
        <v>3.4564537655213571E-7</v>
      </c>
      <c r="N32">
        <v>4</v>
      </c>
      <c r="O32" t="s">
        <v>16</v>
      </c>
      <c r="P32">
        <v>5568.8770000000004</v>
      </c>
      <c r="Q32">
        <v>122.452</v>
      </c>
      <c r="R32">
        <v>2</v>
      </c>
      <c r="S32">
        <v>255</v>
      </c>
    </row>
    <row r="33" spans="3:19" x14ac:dyDescent="0.25">
      <c r="E33">
        <v>4</v>
      </c>
      <c r="F33" t="s">
        <v>17</v>
      </c>
      <c r="G33">
        <v>3964.9079999999999</v>
      </c>
      <c r="H33">
        <v>33.372999999999998</v>
      </c>
      <c r="I33">
        <v>0</v>
      </c>
      <c r="J33">
        <v>155</v>
      </c>
      <c r="K33">
        <f t="shared" si="6"/>
        <v>2.9964342432505321E-2</v>
      </c>
      <c r="L33">
        <f t="shared" si="7"/>
        <v>2.9959999999999987</v>
      </c>
      <c r="M33">
        <f t="shared" si="8"/>
        <v>3.2626812859217339E-7</v>
      </c>
      <c r="N33">
        <v>5</v>
      </c>
      <c r="O33" t="s">
        <v>17</v>
      </c>
      <c r="P33">
        <v>5568.8770000000004</v>
      </c>
      <c r="Q33">
        <v>109.83199999999999</v>
      </c>
      <c r="R33">
        <v>5</v>
      </c>
      <c r="S33">
        <v>255</v>
      </c>
    </row>
    <row r="34" spans="3:19" x14ac:dyDescent="0.25">
      <c r="E34">
        <v>5</v>
      </c>
      <c r="F34" t="s">
        <v>18</v>
      </c>
      <c r="G34">
        <v>3964.9079999999999</v>
      </c>
      <c r="H34">
        <v>35.371000000000002</v>
      </c>
      <c r="I34">
        <v>1</v>
      </c>
      <c r="J34">
        <v>138</v>
      </c>
      <c r="K34">
        <f t="shared" si="6"/>
        <v>2.8271748042181445E-2</v>
      </c>
      <c r="L34">
        <f t="shared" si="7"/>
        <v>1.9980000000000047</v>
      </c>
      <c r="M34">
        <f t="shared" si="8"/>
        <v>2.0529399068427268E-7</v>
      </c>
      <c r="N34">
        <v>6</v>
      </c>
      <c r="O34" t="s">
        <v>18</v>
      </c>
      <c r="P34">
        <v>5568.8770000000004</v>
      </c>
      <c r="Q34">
        <v>96.521000000000001</v>
      </c>
      <c r="R34">
        <v>3</v>
      </c>
      <c r="S34">
        <v>255</v>
      </c>
    </row>
    <row r="35" spans="3:19" x14ac:dyDescent="0.25">
      <c r="E35">
        <v>6</v>
      </c>
      <c r="F35" t="s">
        <v>19</v>
      </c>
      <c r="G35">
        <v>3964.9079999999999</v>
      </c>
      <c r="H35">
        <v>37.134999999999998</v>
      </c>
      <c r="I35">
        <v>1</v>
      </c>
      <c r="J35">
        <v>162</v>
      </c>
      <c r="K35">
        <f t="shared" si="6"/>
        <v>2.6928773394371889E-2</v>
      </c>
      <c r="L35">
        <f t="shared" si="7"/>
        <v>1.7639999999999958</v>
      </c>
      <c r="M35">
        <f t="shared" si="8"/>
        <v>1.7264072211819084E-7</v>
      </c>
      <c r="N35">
        <v>7</v>
      </c>
      <c r="O35" t="s">
        <v>19</v>
      </c>
      <c r="P35">
        <v>5568.8770000000004</v>
      </c>
      <c r="Q35">
        <v>101.328</v>
      </c>
      <c r="R35">
        <v>3</v>
      </c>
      <c r="S35">
        <v>255</v>
      </c>
    </row>
    <row r="36" spans="3:19" x14ac:dyDescent="0.25">
      <c r="E36">
        <v>7</v>
      </c>
      <c r="F36" t="s">
        <v>20</v>
      </c>
      <c r="G36">
        <v>3964.9079999999999</v>
      </c>
      <c r="H36">
        <v>38.53</v>
      </c>
      <c r="I36">
        <v>0</v>
      </c>
      <c r="J36">
        <v>141</v>
      </c>
      <c r="K36">
        <f t="shared" si="6"/>
        <v>2.5953802232026993E-2</v>
      </c>
      <c r="L36">
        <f t="shared" si="7"/>
        <v>1.3950000000000031</v>
      </c>
      <c r="M36">
        <f t="shared" si="8"/>
        <v>1.3158406230741908E-7</v>
      </c>
      <c r="N36">
        <v>8</v>
      </c>
      <c r="O36" t="s">
        <v>20</v>
      </c>
      <c r="P36">
        <v>5568.8770000000004</v>
      </c>
      <c r="Q36">
        <v>98.644000000000005</v>
      </c>
      <c r="R36">
        <v>2</v>
      </c>
      <c r="S36">
        <v>255</v>
      </c>
    </row>
    <row r="37" spans="3:19" x14ac:dyDescent="0.25">
      <c r="E37">
        <v>8</v>
      </c>
      <c r="F37" t="s">
        <v>21</v>
      </c>
      <c r="G37">
        <v>3964.9079999999999</v>
      </c>
      <c r="H37">
        <v>40.302</v>
      </c>
      <c r="I37">
        <v>1</v>
      </c>
      <c r="J37">
        <v>128</v>
      </c>
      <c r="K37">
        <f t="shared" si="6"/>
        <v>2.4812664383901544E-2</v>
      </c>
      <c r="L37">
        <f t="shared" si="7"/>
        <v>1.7719999999999985</v>
      </c>
      <c r="M37">
        <f t="shared" si="8"/>
        <v>1.5979574477015699E-7</v>
      </c>
      <c r="N37">
        <v>9</v>
      </c>
      <c r="O37" t="s">
        <v>21</v>
      </c>
      <c r="P37">
        <v>5568.8770000000004</v>
      </c>
      <c r="Q37">
        <v>99.697000000000003</v>
      </c>
      <c r="R37">
        <v>4</v>
      </c>
      <c r="S37">
        <v>255</v>
      </c>
    </row>
    <row r="38" spans="3:19" x14ac:dyDescent="0.25">
      <c r="E38">
        <v>9</v>
      </c>
      <c r="F38" t="s">
        <v>22</v>
      </c>
      <c r="G38">
        <v>3964.9079999999999</v>
      </c>
      <c r="H38">
        <v>43.347000000000001</v>
      </c>
      <c r="I38">
        <v>3</v>
      </c>
      <c r="J38">
        <v>139</v>
      </c>
      <c r="K38">
        <f t="shared" si="6"/>
        <v>2.3069647265093318E-2</v>
      </c>
      <c r="L38">
        <f t="shared" si="7"/>
        <v>3.0450000000000017</v>
      </c>
      <c r="M38">
        <f t="shared" si="8"/>
        <v>2.553032494970158E-7</v>
      </c>
      <c r="N38">
        <v>10</v>
      </c>
      <c r="O38" t="s">
        <v>22</v>
      </c>
      <c r="P38">
        <v>5568.8770000000004</v>
      </c>
      <c r="Q38">
        <v>97.613</v>
      </c>
      <c r="R38">
        <v>2</v>
      </c>
      <c r="S38">
        <v>255</v>
      </c>
    </row>
    <row r="39" spans="3:19" x14ac:dyDescent="0.25">
      <c r="E39">
        <v>10</v>
      </c>
      <c r="F39" t="s">
        <v>23</v>
      </c>
      <c r="G39">
        <v>3964.9079999999999</v>
      </c>
      <c r="H39">
        <v>45.326999999999998</v>
      </c>
      <c r="I39">
        <v>6</v>
      </c>
      <c r="J39">
        <v>147</v>
      </c>
      <c r="K39">
        <f t="shared" si="6"/>
        <v>2.2061905707415008E-2</v>
      </c>
      <c r="L39">
        <f t="shared" si="7"/>
        <v>1.9799999999999969</v>
      </c>
      <c r="M39">
        <f t="shared" si="8"/>
        <v>1.5875825098265357E-7</v>
      </c>
      <c r="N39">
        <v>11</v>
      </c>
      <c r="O39" t="s">
        <v>23</v>
      </c>
      <c r="P39">
        <v>5568.8770000000004</v>
      </c>
      <c r="Q39">
        <v>99.724000000000004</v>
      </c>
      <c r="R39">
        <v>1</v>
      </c>
      <c r="S39">
        <v>242</v>
      </c>
    </row>
    <row r="40" spans="3:19" x14ac:dyDescent="0.25">
      <c r="M40" s="1">
        <f>AVERAGE(M31:M39)</f>
        <v>2.3300762460225353E-7</v>
      </c>
      <c r="Q40" s="1">
        <f>AVERAGE(Q30:Q39)</f>
        <v>106.2127</v>
      </c>
    </row>
    <row r="41" spans="3:19" x14ac:dyDescent="0.25">
      <c r="M41" s="1">
        <f>_xlfn.STDEV.P(M31:M39)</f>
        <v>8.1161710232327204E-8</v>
      </c>
      <c r="Q41" s="1">
        <f>_xlfn.STDEV.S(Q30:Q39)</f>
        <v>10.059319648410067</v>
      </c>
    </row>
    <row r="42" spans="3:19" x14ac:dyDescent="0.25">
      <c r="C42" t="s">
        <v>38</v>
      </c>
      <c r="D42">
        <v>4.3E-3</v>
      </c>
      <c r="E42">
        <v>1</v>
      </c>
      <c r="F42" t="s">
        <v>14</v>
      </c>
      <c r="G42">
        <v>4506.9589999999998</v>
      </c>
      <c r="H42">
        <v>20.428999999999998</v>
      </c>
      <c r="I42">
        <v>0</v>
      </c>
      <c r="J42">
        <v>96</v>
      </c>
      <c r="N42">
        <v>1</v>
      </c>
      <c r="O42" t="s">
        <v>14</v>
      </c>
      <c r="P42">
        <v>4422.8599999999997</v>
      </c>
      <c r="Q42">
        <v>84.864999999999995</v>
      </c>
      <c r="R42">
        <v>11</v>
      </c>
      <c r="S42">
        <v>192</v>
      </c>
    </row>
    <row r="43" spans="3:19" x14ac:dyDescent="0.25">
      <c r="C43" t="s">
        <v>39</v>
      </c>
      <c r="D43">
        <v>227</v>
      </c>
      <c r="E43">
        <v>2</v>
      </c>
      <c r="F43" t="s">
        <v>15</v>
      </c>
      <c r="G43">
        <v>4506.9589999999998</v>
      </c>
      <c r="H43">
        <v>22.824000000000002</v>
      </c>
      <c r="I43">
        <v>0</v>
      </c>
      <c r="J43">
        <v>93</v>
      </c>
      <c r="K43">
        <f>1/(H43)</f>
        <v>4.3813529617946018E-2</v>
      </c>
      <c r="L43">
        <f>(H43-H42)</f>
        <v>2.3950000000000031</v>
      </c>
      <c r="M43">
        <f>K43*(L43/$D$43)*($D$42/4)</f>
        <v>4.9693131582645115E-7</v>
      </c>
      <c r="N43">
        <v>2</v>
      </c>
      <c r="O43" t="s">
        <v>15</v>
      </c>
      <c r="P43">
        <v>4422.8599999999997</v>
      </c>
      <c r="Q43">
        <v>92.804000000000002</v>
      </c>
      <c r="R43">
        <v>20</v>
      </c>
      <c r="S43">
        <v>210</v>
      </c>
    </row>
    <row r="44" spans="3:19" x14ac:dyDescent="0.25">
      <c r="E44">
        <v>3</v>
      </c>
      <c r="F44" t="s">
        <v>16</v>
      </c>
      <c r="G44">
        <v>4506.9589999999998</v>
      </c>
      <c r="H44">
        <v>25.475000000000001</v>
      </c>
      <c r="I44">
        <v>0</v>
      </c>
      <c r="J44">
        <v>95</v>
      </c>
      <c r="K44">
        <f t="shared" ref="K44:K51" si="9">1/(H44)</f>
        <v>3.9254170755642782E-2</v>
      </c>
      <c r="L44">
        <f t="shared" ref="L44:L51" si="10">(H44-H43)</f>
        <v>2.6509999999999998</v>
      </c>
      <c r="M44">
        <f t="shared" ref="M44:M51" si="11">K44*(L44/$D$43)*($D$42/4)</f>
        <v>4.928084456991176E-7</v>
      </c>
      <c r="N44">
        <v>3</v>
      </c>
      <c r="O44" t="s">
        <v>16</v>
      </c>
      <c r="P44">
        <v>4422.8599999999997</v>
      </c>
      <c r="Q44">
        <v>97.742000000000004</v>
      </c>
      <c r="R44">
        <v>15</v>
      </c>
      <c r="S44">
        <v>209</v>
      </c>
    </row>
    <row r="45" spans="3:19" x14ac:dyDescent="0.25">
      <c r="E45">
        <v>4</v>
      </c>
      <c r="F45" t="s">
        <v>17</v>
      </c>
      <c r="G45">
        <v>4506.9589999999998</v>
      </c>
      <c r="H45">
        <v>27.867999999999999</v>
      </c>
      <c r="I45">
        <v>0</v>
      </c>
      <c r="J45">
        <v>105</v>
      </c>
      <c r="K45">
        <f t="shared" si="9"/>
        <v>3.5883450552605139E-2</v>
      </c>
      <c r="L45">
        <f t="shared" si="10"/>
        <v>2.3929999999999971</v>
      </c>
      <c r="M45">
        <f t="shared" si="11"/>
        <v>4.0664880819521057E-7</v>
      </c>
      <c r="N45">
        <v>4</v>
      </c>
      <c r="O45" t="s">
        <v>17</v>
      </c>
      <c r="P45">
        <v>4422.8599999999997</v>
      </c>
      <c r="Q45">
        <v>97.69</v>
      </c>
      <c r="R45">
        <v>16</v>
      </c>
      <c r="S45">
        <v>204</v>
      </c>
    </row>
    <row r="46" spans="3:19" x14ac:dyDescent="0.25">
      <c r="E46">
        <v>5</v>
      </c>
      <c r="F46" t="s">
        <v>18</v>
      </c>
      <c r="G46">
        <v>4506.9589999999998</v>
      </c>
      <c r="H46">
        <v>29.867999999999999</v>
      </c>
      <c r="I46">
        <v>0</v>
      </c>
      <c r="J46">
        <v>101</v>
      </c>
      <c r="K46">
        <f t="shared" si="9"/>
        <v>3.348064818534887E-2</v>
      </c>
      <c r="L46">
        <f t="shared" si="10"/>
        <v>2</v>
      </c>
      <c r="M46">
        <f t="shared" si="11"/>
        <v>3.17107460786344E-7</v>
      </c>
      <c r="N46">
        <v>5</v>
      </c>
      <c r="O46" t="s">
        <v>18</v>
      </c>
      <c r="P46">
        <v>4422.8599999999997</v>
      </c>
      <c r="Q46">
        <v>94.275999999999996</v>
      </c>
      <c r="R46">
        <v>14</v>
      </c>
      <c r="S46">
        <v>205</v>
      </c>
    </row>
    <row r="47" spans="3:19" x14ac:dyDescent="0.25">
      <c r="E47">
        <v>6</v>
      </c>
      <c r="F47" t="s">
        <v>19</v>
      </c>
      <c r="G47">
        <v>4506.9589999999998</v>
      </c>
      <c r="H47">
        <v>31.751999999999999</v>
      </c>
      <c r="I47">
        <v>0</v>
      </c>
      <c r="J47">
        <v>99</v>
      </c>
      <c r="K47">
        <f t="shared" si="9"/>
        <v>3.1494079113126731E-2</v>
      </c>
      <c r="L47">
        <f t="shared" si="10"/>
        <v>1.8840000000000003</v>
      </c>
      <c r="M47">
        <f t="shared" si="11"/>
        <v>2.8099100628993649E-7</v>
      </c>
      <c r="N47">
        <v>6</v>
      </c>
      <c r="O47" t="s">
        <v>19</v>
      </c>
      <c r="P47">
        <v>4422.8599999999997</v>
      </c>
      <c r="Q47">
        <v>83.135999999999996</v>
      </c>
      <c r="R47">
        <v>13</v>
      </c>
      <c r="S47">
        <v>192</v>
      </c>
    </row>
    <row r="48" spans="3:19" x14ac:dyDescent="0.25">
      <c r="E48">
        <v>7</v>
      </c>
      <c r="F48" t="s">
        <v>20</v>
      </c>
      <c r="G48">
        <v>4506.9589999999998</v>
      </c>
      <c r="H48">
        <v>33.377000000000002</v>
      </c>
      <c r="I48">
        <v>0</v>
      </c>
      <c r="J48">
        <v>107</v>
      </c>
      <c r="K48">
        <f t="shared" si="9"/>
        <v>2.9960751415645501E-2</v>
      </c>
      <c r="L48">
        <f t="shared" si="10"/>
        <v>1.6250000000000036</v>
      </c>
      <c r="M48">
        <f t="shared" si="11"/>
        <v>2.3056250056918879E-7</v>
      </c>
      <c r="N48">
        <v>7</v>
      </c>
      <c r="O48" t="s">
        <v>20</v>
      </c>
      <c r="P48">
        <v>4422.8599999999997</v>
      </c>
      <c r="Q48">
        <v>78.587999999999994</v>
      </c>
      <c r="R48">
        <v>11</v>
      </c>
      <c r="S48">
        <v>179</v>
      </c>
    </row>
    <row r="49" spans="3:19" x14ac:dyDescent="0.25">
      <c r="E49">
        <v>8</v>
      </c>
      <c r="F49" t="s">
        <v>21</v>
      </c>
      <c r="G49">
        <v>4506.9589999999998</v>
      </c>
      <c r="H49">
        <v>34.863999999999997</v>
      </c>
      <c r="I49">
        <v>0</v>
      </c>
      <c r="J49">
        <v>119</v>
      </c>
      <c r="K49">
        <f t="shared" si="9"/>
        <v>2.8682882055988988E-2</v>
      </c>
      <c r="L49">
        <f t="shared" si="10"/>
        <v>1.4869999999999948</v>
      </c>
      <c r="M49">
        <f t="shared" si="11"/>
        <v>2.019837182314962E-7</v>
      </c>
      <c r="N49">
        <v>8</v>
      </c>
      <c r="O49" t="s">
        <v>21</v>
      </c>
      <c r="P49">
        <v>4422.8599999999997</v>
      </c>
      <c r="Q49">
        <v>76.531000000000006</v>
      </c>
      <c r="R49">
        <v>8</v>
      </c>
      <c r="S49">
        <v>181</v>
      </c>
    </row>
    <row r="50" spans="3:19" x14ac:dyDescent="0.25">
      <c r="E50">
        <v>9</v>
      </c>
      <c r="F50" t="s">
        <v>22</v>
      </c>
      <c r="G50">
        <v>4506.9589999999998</v>
      </c>
      <c r="H50">
        <v>36.097999999999999</v>
      </c>
      <c r="I50">
        <v>0</v>
      </c>
      <c r="J50">
        <v>111</v>
      </c>
      <c r="K50">
        <f t="shared" si="9"/>
        <v>2.7702365782037788E-2</v>
      </c>
      <c r="L50">
        <f t="shared" si="10"/>
        <v>1.2340000000000018</v>
      </c>
      <c r="M50">
        <f t="shared" si="11"/>
        <v>1.6188798822978978E-7</v>
      </c>
      <c r="N50">
        <v>9</v>
      </c>
      <c r="O50" t="s">
        <v>22</v>
      </c>
      <c r="P50">
        <v>4422.8599999999997</v>
      </c>
      <c r="Q50">
        <v>75.506</v>
      </c>
      <c r="R50">
        <v>6</v>
      </c>
      <c r="S50">
        <v>177</v>
      </c>
    </row>
    <row r="51" spans="3:19" x14ac:dyDescent="0.25">
      <c r="E51">
        <v>10</v>
      </c>
      <c r="F51" t="s">
        <v>23</v>
      </c>
      <c r="G51">
        <v>4506.9589999999998</v>
      </c>
      <c r="H51">
        <v>38.039000000000001</v>
      </c>
      <c r="I51">
        <v>0</v>
      </c>
      <c r="J51">
        <v>123</v>
      </c>
      <c r="K51">
        <f t="shared" si="9"/>
        <v>2.6288808854070821E-2</v>
      </c>
      <c r="L51">
        <f t="shared" si="10"/>
        <v>1.9410000000000025</v>
      </c>
      <c r="M51">
        <f t="shared" si="11"/>
        <v>2.4164568869904361E-7</v>
      </c>
      <c r="N51">
        <v>10</v>
      </c>
      <c r="O51" t="s">
        <v>23</v>
      </c>
      <c r="P51">
        <v>4422.8599999999997</v>
      </c>
      <c r="Q51">
        <v>68.269000000000005</v>
      </c>
      <c r="R51">
        <v>5</v>
      </c>
      <c r="S51">
        <v>174</v>
      </c>
    </row>
    <row r="52" spans="3:19" x14ac:dyDescent="0.25">
      <c r="M52" s="1">
        <f>AVERAGE(M43:M51)</f>
        <v>3.1450743694739756E-7</v>
      </c>
      <c r="Q52" s="1">
        <f>AVERAGE(Q42:Q51)</f>
        <v>84.940700000000007</v>
      </c>
    </row>
    <row r="53" spans="3:19" x14ac:dyDescent="0.25">
      <c r="E53" t="s">
        <v>34</v>
      </c>
      <c r="M53" s="1">
        <f>_xlfn.STDEV.P(M43:M51)</f>
        <v>1.1690439348860018E-7</v>
      </c>
      <c r="Q53" s="1">
        <f>_xlfn.STDEV.S(Q42:Q51)</f>
        <v>10.310183283746404</v>
      </c>
    </row>
    <row r="54" spans="3:19" x14ac:dyDescent="0.25">
      <c r="C54" t="s">
        <v>38</v>
      </c>
      <c r="D54">
        <v>4.1000000000000003E-3</v>
      </c>
      <c r="E54">
        <v>1</v>
      </c>
      <c r="F54" t="s">
        <v>24</v>
      </c>
      <c r="G54">
        <v>4165.0379999999996</v>
      </c>
      <c r="H54">
        <v>11.423</v>
      </c>
      <c r="I54">
        <v>0</v>
      </c>
      <c r="J54">
        <v>63</v>
      </c>
      <c r="N54">
        <v>1</v>
      </c>
      <c r="O54" t="s">
        <v>24</v>
      </c>
      <c r="P54">
        <v>3530.2759999999998</v>
      </c>
      <c r="Q54">
        <v>57.746000000000002</v>
      </c>
      <c r="R54">
        <v>5</v>
      </c>
      <c r="S54">
        <v>151</v>
      </c>
    </row>
    <row r="55" spans="3:19" x14ac:dyDescent="0.25">
      <c r="C55" t="s">
        <v>39</v>
      </c>
      <c r="D55">
        <v>227</v>
      </c>
      <c r="E55">
        <v>2</v>
      </c>
      <c r="F55" t="s">
        <v>25</v>
      </c>
      <c r="G55">
        <v>4165.0379999999996</v>
      </c>
      <c r="H55">
        <v>13.138</v>
      </c>
      <c r="I55">
        <v>0</v>
      </c>
      <c r="J55">
        <v>57</v>
      </c>
      <c r="K55">
        <f>1/(H55)</f>
        <v>7.6115086010047198E-2</v>
      </c>
      <c r="L55">
        <f>(H55-H54)</f>
        <v>1.7149999999999999</v>
      </c>
      <c r="M55">
        <f>K55*(L55/$D$55)*($D$54/4)</f>
        <v>5.894308670480693E-7</v>
      </c>
      <c r="N55">
        <v>2</v>
      </c>
      <c r="O55" t="s">
        <v>25</v>
      </c>
      <c r="P55">
        <v>3530.2759999999998</v>
      </c>
      <c r="Q55">
        <v>62.783000000000001</v>
      </c>
      <c r="R55">
        <v>7</v>
      </c>
      <c r="S55">
        <v>152</v>
      </c>
    </row>
    <row r="56" spans="3:19" x14ac:dyDescent="0.25">
      <c r="E56">
        <v>3</v>
      </c>
      <c r="F56" t="s">
        <v>26</v>
      </c>
      <c r="G56">
        <v>4165.0379999999996</v>
      </c>
      <c r="H56">
        <v>14.872</v>
      </c>
      <c r="I56">
        <v>0</v>
      </c>
      <c r="J56">
        <v>76</v>
      </c>
      <c r="K56">
        <f t="shared" ref="K56:K63" si="12">1/(H56)</f>
        <v>6.7240451855836478E-2</v>
      </c>
      <c r="L56">
        <f t="shared" ref="L56:L64" si="13">(H56-H55)</f>
        <v>1.734</v>
      </c>
      <c r="M56">
        <f t="shared" ref="M56:M64" si="14">K56*(L56/$D$55)*($D$54/4)</f>
        <v>5.2647496522454175E-7</v>
      </c>
      <c r="N56">
        <v>3</v>
      </c>
      <c r="O56" t="s">
        <v>26</v>
      </c>
      <c r="P56">
        <v>3530.2759999999998</v>
      </c>
      <c r="Q56">
        <v>65.570999999999998</v>
      </c>
      <c r="R56">
        <v>4</v>
      </c>
      <c r="S56">
        <v>155</v>
      </c>
    </row>
    <row r="57" spans="3:19" x14ac:dyDescent="0.25">
      <c r="E57">
        <v>4</v>
      </c>
      <c r="F57" t="s">
        <v>27</v>
      </c>
      <c r="G57">
        <v>4165.0379999999996</v>
      </c>
      <c r="H57">
        <v>16.308</v>
      </c>
      <c r="I57">
        <v>0</v>
      </c>
      <c r="J57">
        <v>79</v>
      </c>
      <c r="K57">
        <f t="shared" si="12"/>
        <v>6.1319597743438807E-2</v>
      </c>
      <c r="L57">
        <f t="shared" si="13"/>
        <v>1.4359999999999999</v>
      </c>
      <c r="M57">
        <f t="shared" si="14"/>
        <v>3.9760491594082634E-7</v>
      </c>
      <c r="N57">
        <v>4</v>
      </c>
      <c r="O57" t="s">
        <v>27</v>
      </c>
      <c r="P57">
        <v>3530.2759999999998</v>
      </c>
      <c r="Q57">
        <v>61.100999999999999</v>
      </c>
      <c r="R57">
        <v>4</v>
      </c>
      <c r="S57">
        <v>155</v>
      </c>
    </row>
    <row r="58" spans="3:19" x14ac:dyDescent="0.25">
      <c r="E58">
        <v>5</v>
      </c>
      <c r="F58" t="s">
        <v>28</v>
      </c>
      <c r="G58">
        <v>4165.0379999999996</v>
      </c>
      <c r="H58">
        <v>18.972000000000001</v>
      </c>
      <c r="I58">
        <v>0</v>
      </c>
      <c r="J58">
        <v>71</v>
      </c>
      <c r="K58">
        <f t="shared" si="12"/>
        <v>5.2709255745308874E-2</v>
      </c>
      <c r="L58">
        <f t="shared" si="13"/>
        <v>2.6640000000000015</v>
      </c>
      <c r="M58">
        <f t="shared" si="14"/>
        <v>6.3404358474951765E-7</v>
      </c>
      <c r="N58">
        <v>5</v>
      </c>
      <c r="O58" t="s">
        <v>28</v>
      </c>
      <c r="P58">
        <v>3530.2759999999998</v>
      </c>
      <c r="Q58">
        <v>70.367999999999995</v>
      </c>
      <c r="R58">
        <v>13</v>
      </c>
      <c r="S58">
        <v>163</v>
      </c>
    </row>
    <row r="59" spans="3:19" x14ac:dyDescent="0.25">
      <c r="E59">
        <v>6</v>
      </c>
      <c r="F59" t="s">
        <v>29</v>
      </c>
      <c r="G59">
        <v>4165.0379999999996</v>
      </c>
      <c r="H59">
        <v>21.036999999999999</v>
      </c>
      <c r="I59">
        <v>0</v>
      </c>
      <c r="J59">
        <v>79</v>
      </c>
      <c r="K59">
        <f t="shared" si="12"/>
        <v>4.7535294956505207E-2</v>
      </c>
      <c r="L59">
        <f t="shared" si="13"/>
        <v>2.0649999999999977</v>
      </c>
      <c r="M59">
        <f t="shared" si="14"/>
        <v>4.4323521448155384E-7</v>
      </c>
      <c r="N59">
        <v>6</v>
      </c>
      <c r="O59" t="s">
        <v>29</v>
      </c>
      <c r="P59">
        <v>3530.2759999999998</v>
      </c>
      <c r="Q59">
        <v>71.971000000000004</v>
      </c>
      <c r="R59">
        <v>16</v>
      </c>
      <c r="S59">
        <v>200</v>
      </c>
    </row>
    <row r="60" spans="3:19" x14ac:dyDescent="0.25">
      <c r="E60">
        <v>7</v>
      </c>
      <c r="F60" t="s">
        <v>30</v>
      </c>
      <c r="G60">
        <v>4165.0379999999996</v>
      </c>
      <c r="H60">
        <v>23.015999999999998</v>
      </c>
      <c r="I60">
        <v>0</v>
      </c>
      <c r="J60">
        <v>86</v>
      </c>
      <c r="K60">
        <f t="shared" si="12"/>
        <v>4.3448036148766078E-2</v>
      </c>
      <c r="L60">
        <f t="shared" si="13"/>
        <v>1.9789999999999992</v>
      </c>
      <c r="M60">
        <f t="shared" si="14"/>
        <v>3.8825222522849441E-7</v>
      </c>
      <c r="N60">
        <v>7</v>
      </c>
      <c r="O60" t="s">
        <v>30</v>
      </c>
      <c r="P60">
        <v>3530.2759999999998</v>
      </c>
      <c r="Q60">
        <v>72.206000000000003</v>
      </c>
      <c r="R60">
        <v>11</v>
      </c>
      <c r="S60">
        <v>169</v>
      </c>
    </row>
    <row r="61" spans="3:19" x14ac:dyDescent="0.25">
      <c r="E61">
        <v>8</v>
      </c>
      <c r="F61" t="s">
        <v>31</v>
      </c>
      <c r="G61">
        <v>4165.0379999999996</v>
      </c>
      <c r="H61">
        <v>24.725000000000001</v>
      </c>
      <c r="I61">
        <v>0</v>
      </c>
      <c r="J61">
        <v>81</v>
      </c>
      <c r="K61">
        <f t="shared" si="12"/>
        <v>4.0444893832153689E-2</v>
      </c>
      <c r="L61">
        <f t="shared" si="13"/>
        <v>1.7090000000000032</v>
      </c>
      <c r="M61">
        <f t="shared" si="14"/>
        <v>3.121071878772227E-7</v>
      </c>
      <c r="N61">
        <v>8</v>
      </c>
      <c r="O61" t="s">
        <v>31</v>
      </c>
      <c r="P61">
        <v>3530.2759999999998</v>
      </c>
      <c r="Q61">
        <v>71.284999999999997</v>
      </c>
      <c r="R61">
        <v>13</v>
      </c>
      <c r="S61">
        <v>167</v>
      </c>
    </row>
    <row r="62" spans="3:19" x14ac:dyDescent="0.25">
      <c r="E62">
        <v>9</v>
      </c>
      <c r="F62" t="s">
        <v>32</v>
      </c>
      <c r="G62">
        <v>4165.0379999999996</v>
      </c>
      <c r="H62">
        <v>27.009</v>
      </c>
      <c r="I62">
        <v>0</v>
      </c>
      <c r="J62">
        <v>98</v>
      </c>
      <c r="K62">
        <f t="shared" si="12"/>
        <v>3.702469547187974E-2</v>
      </c>
      <c r="L62">
        <f t="shared" si="13"/>
        <v>2.2839999999999989</v>
      </c>
      <c r="M62">
        <f t="shared" si="14"/>
        <v>3.8184367651637726E-7</v>
      </c>
      <c r="N62">
        <v>9</v>
      </c>
      <c r="O62" t="s">
        <v>32</v>
      </c>
      <c r="P62">
        <v>3530.2759999999998</v>
      </c>
      <c r="Q62">
        <v>73.325999999999993</v>
      </c>
      <c r="R62">
        <v>12</v>
      </c>
      <c r="S62">
        <v>164</v>
      </c>
    </row>
    <row r="63" spans="3:19" x14ac:dyDescent="0.25">
      <c r="E63">
        <v>10</v>
      </c>
      <c r="F63" t="s">
        <v>33</v>
      </c>
      <c r="G63">
        <v>4165.0379999999996</v>
      </c>
      <c r="H63">
        <v>28.731000000000002</v>
      </c>
      <c r="I63">
        <v>0</v>
      </c>
      <c r="J63">
        <v>96</v>
      </c>
      <c r="K63">
        <f t="shared" si="12"/>
        <v>3.4805610664439109E-2</v>
      </c>
      <c r="L63">
        <f t="shared" si="13"/>
        <v>1.7220000000000013</v>
      </c>
      <c r="M63">
        <f t="shared" si="14"/>
        <v>2.7063278900118197E-7</v>
      </c>
      <c r="N63">
        <v>10</v>
      </c>
      <c r="O63" t="s">
        <v>33</v>
      </c>
      <c r="P63">
        <v>3530.2759999999998</v>
      </c>
      <c r="Q63">
        <v>73.754000000000005</v>
      </c>
      <c r="R63">
        <v>13</v>
      </c>
      <c r="S63">
        <v>163</v>
      </c>
    </row>
    <row r="64" spans="3:19" x14ac:dyDescent="0.25">
      <c r="M64" s="1">
        <f>AVERAGE(M55:M63)</f>
        <v>4.3818060289642056E-7</v>
      </c>
      <c r="Q64" s="1">
        <f>AVERAGE(Q54:Q63)</f>
        <v>68.011099999999999</v>
      </c>
    </row>
    <row r="65" spans="3:19" x14ac:dyDescent="0.25">
      <c r="M65" s="1">
        <f>_xlfn.STDEV.P(M55:M63)</f>
        <v>1.1563363987738389E-7</v>
      </c>
      <c r="Q65" s="1">
        <f>_xlfn.STDEV.S(Q54:Q63)</f>
        <v>5.7463933896739858</v>
      </c>
    </row>
    <row r="66" spans="3:19" x14ac:dyDescent="0.25">
      <c r="C66" t="s">
        <v>38</v>
      </c>
      <c r="D66">
        <v>2.2000000000000001E-3</v>
      </c>
      <c r="E66">
        <v>1</v>
      </c>
      <c r="F66" t="s">
        <v>24</v>
      </c>
      <c r="G66">
        <v>4988.3119999999999</v>
      </c>
      <c r="H66">
        <v>9.7889999999999997</v>
      </c>
      <c r="I66">
        <v>0</v>
      </c>
      <c r="J66">
        <v>56</v>
      </c>
      <c r="N66">
        <v>1</v>
      </c>
      <c r="O66" t="s">
        <v>24</v>
      </c>
      <c r="P66">
        <v>956.61199999999997</v>
      </c>
      <c r="Q66">
        <v>33.545000000000002</v>
      </c>
      <c r="R66">
        <v>0</v>
      </c>
      <c r="S66">
        <v>149</v>
      </c>
    </row>
    <row r="67" spans="3:19" x14ac:dyDescent="0.25">
      <c r="C67" t="s">
        <v>39</v>
      </c>
      <c r="D67">
        <v>227</v>
      </c>
      <c r="E67">
        <v>2</v>
      </c>
      <c r="F67" t="s">
        <v>25</v>
      </c>
      <c r="G67">
        <v>4988.3119999999999</v>
      </c>
      <c r="H67">
        <v>11.31</v>
      </c>
      <c r="I67">
        <v>0</v>
      </c>
      <c r="J67">
        <v>68</v>
      </c>
      <c r="K67">
        <f>1/(H67)</f>
        <v>8.8417329796640132E-2</v>
      </c>
      <c r="L67">
        <f>(H67-H66)</f>
        <v>1.5210000000000008</v>
      </c>
      <c r="M67">
        <f>K67*(L67/$D$67)*($D$66/4)</f>
        <v>3.2583928300167109E-7</v>
      </c>
      <c r="N67">
        <v>2</v>
      </c>
      <c r="O67" t="s">
        <v>25</v>
      </c>
      <c r="P67">
        <v>956.61199999999997</v>
      </c>
      <c r="Q67">
        <v>36.902000000000001</v>
      </c>
      <c r="R67">
        <v>0</v>
      </c>
      <c r="S67">
        <v>208</v>
      </c>
    </row>
    <row r="68" spans="3:19" x14ac:dyDescent="0.25">
      <c r="E68">
        <v>3</v>
      </c>
      <c r="F68" t="s">
        <v>26</v>
      </c>
      <c r="G68">
        <v>4988.3119999999999</v>
      </c>
      <c r="H68">
        <v>13.019</v>
      </c>
      <c r="I68">
        <v>0</v>
      </c>
      <c r="J68">
        <v>73</v>
      </c>
      <c r="K68">
        <f t="shared" ref="K68:K75" si="15">1/(H68)</f>
        <v>7.6810814962746748E-2</v>
      </c>
      <c r="L68">
        <f t="shared" ref="L68:L75" si="16">(H68-H67)</f>
        <v>1.7089999999999996</v>
      </c>
      <c r="M68">
        <f t="shared" ref="M68:M75" si="17">K68*(L68/$D$67)*($D$66/4)</f>
        <v>3.1805429746358499E-7</v>
      </c>
      <c r="N68">
        <v>3</v>
      </c>
      <c r="O68" t="s">
        <v>26</v>
      </c>
      <c r="P68">
        <v>956.61199999999997</v>
      </c>
      <c r="Q68">
        <v>40.545000000000002</v>
      </c>
      <c r="R68">
        <v>0</v>
      </c>
      <c r="S68">
        <v>178</v>
      </c>
    </row>
    <row r="69" spans="3:19" x14ac:dyDescent="0.25">
      <c r="E69">
        <v>4</v>
      </c>
      <c r="F69" t="s">
        <v>27</v>
      </c>
      <c r="G69">
        <v>4988.3119999999999</v>
      </c>
      <c r="H69">
        <v>14.606999999999999</v>
      </c>
      <c r="I69">
        <v>0</v>
      </c>
      <c r="J69">
        <v>86</v>
      </c>
      <c r="K69">
        <f t="shared" si="15"/>
        <v>6.8460327240364216E-2</v>
      </c>
      <c r="L69">
        <f t="shared" si="16"/>
        <v>1.5879999999999992</v>
      </c>
      <c r="M69">
        <f t="shared" si="17"/>
        <v>2.6340638683583292E-7</v>
      </c>
      <c r="N69">
        <v>4</v>
      </c>
      <c r="O69" t="s">
        <v>27</v>
      </c>
      <c r="P69">
        <v>956.61199999999997</v>
      </c>
      <c r="Q69">
        <v>43.301000000000002</v>
      </c>
      <c r="R69">
        <v>0</v>
      </c>
      <c r="S69">
        <v>190</v>
      </c>
    </row>
    <row r="70" spans="3:19" x14ac:dyDescent="0.25">
      <c r="E70">
        <v>5</v>
      </c>
      <c r="F70" t="s">
        <v>28</v>
      </c>
      <c r="G70">
        <v>4988.3119999999999</v>
      </c>
      <c r="H70">
        <v>17.013000000000002</v>
      </c>
      <c r="I70">
        <v>0</v>
      </c>
      <c r="J70">
        <v>76</v>
      </c>
      <c r="K70">
        <f t="shared" si="15"/>
        <v>5.87785810850526E-2</v>
      </c>
      <c r="L70">
        <f t="shared" si="16"/>
        <v>2.4060000000000024</v>
      </c>
      <c r="M70">
        <f t="shared" si="17"/>
        <v>3.4265064471299641E-7</v>
      </c>
      <c r="N70">
        <v>5</v>
      </c>
      <c r="O70" t="s">
        <v>28</v>
      </c>
      <c r="P70">
        <v>956.61199999999997</v>
      </c>
      <c r="Q70">
        <v>43.936999999999998</v>
      </c>
      <c r="R70">
        <v>0</v>
      </c>
      <c r="S70">
        <v>157</v>
      </c>
    </row>
    <row r="71" spans="3:19" x14ac:dyDescent="0.25">
      <c r="E71">
        <v>6</v>
      </c>
      <c r="F71" t="s">
        <v>29</v>
      </c>
      <c r="G71">
        <v>4988.3119999999999</v>
      </c>
      <c r="H71">
        <v>19.126000000000001</v>
      </c>
      <c r="I71">
        <v>0</v>
      </c>
      <c r="J71">
        <v>82</v>
      </c>
      <c r="K71">
        <f t="shared" si="15"/>
        <v>5.2284847851092747E-2</v>
      </c>
      <c r="L71">
        <f t="shared" si="16"/>
        <v>2.1129999999999995</v>
      </c>
      <c r="M71">
        <f t="shared" si="17"/>
        <v>2.6767769132223538E-7</v>
      </c>
      <c r="N71">
        <v>6</v>
      </c>
      <c r="O71" t="s">
        <v>29</v>
      </c>
      <c r="P71">
        <v>956.61199999999997</v>
      </c>
      <c r="Q71">
        <v>45.384</v>
      </c>
      <c r="R71">
        <v>1</v>
      </c>
      <c r="S71">
        <v>168</v>
      </c>
    </row>
    <row r="72" spans="3:19" x14ac:dyDescent="0.25">
      <c r="E72">
        <v>7</v>
      </c>
      <c r="F72" t="s">
        <v>30</v>
      </c>
      <c r="G72">
        <v>4988.3119999999999</v>
      </c>
      <c r="H72">
        <v>21.3</v>
      </c>
      <c r="I72">
        <v>0</v>
      </c>
      <c r="J72">
        <v>87</v>
      </c>
      <c r="K72">
        <f t="shared" si="15"/>
        <v>4.6948356807511735E-2</v>
      </c>
      <c r="L72">
        <f t="shared" si="16"/>
        <v>2.1739999999999995</v>
      </c>
      <c r="M72">
        <f t="shared" si="17"/>
        <v>2.4729581601207828E-7</v>
      </c>
      <c r="N72">
        <v>7</v>
      </c>
      <c r="O72" t="s">
        <v>30</v>
      </c>
      <c r="P72">
        <v>956.61199999999997</v>
      </c>
      <c r="Q72">
        <v>45.173999999999999</v>
      </c>
      <c r="R72">
        <v>0</v>
      </c>
      <c r="S72">
        <v>157</v>
      </c>
    </row>
    <row r="73" spans="3:19" x14ac:dyDescent="0.25">
      <c r="E73">
        <v>8</v>
      </c>
      <c r="F73" t="s">
        <v>31</v>
      </c>
      <c r="G73">
        <v>4988.3119999999999</v>
      </c>
      <c r="H73">
        <v>23.164999999999999</v>
      </c>
      <c r="I73">
        <v>0</v>
      </c>
      <c r="J73">
        <v>82</v>
      </c>
      <c r="K73">
        <f t="shared" si="15"/>
        <v>4.3168573278653144E-2</v>
      </c>
      <c r="L73">
        <f t="shared" si="16"/>
        <v>1.8649999999999984</v>
      </c>
      <c r="M73">
        <f t="shared" si="17"/>
        <v>1.9506680194087411E-7</v>
      </c>
      <c r="N73">
        <v>8</v>
      </c>
      <c r="O73" t="s">
        <v>31</v>
      </c>
      <c r="P73">
        <v>956.61199999999997</v>
      </c>
      <c r="Q73">
        <v>45.706000000000003</v>
      </c>
      <c r="R73">
        <v>0</v>
      </c>
      <c r="S73">
        <v>167</v>
      </c>
    </row>
    <row r="74" spans="3:19" x14ac:dyDescent="0.25">
      <c r="E74">
        <v>9</v>
      </c>
      <c r="F74" t="s">
        <v>32</v>
      </c>
      <c r="G74">
        <v>4988.3119999999999</v>
      </c>
      <c r="H74">
        <v>25.242999999999999</v>
      </c>
      <c r="I74">
        <v>0</v>
      </c>
      <c r="J74">
        <v>85</v>
      </c>
      <c r="K74">
        <f t="shared" si="15"/>
        <v>3.9614942756407721E-2</v>
      </c>
      <c r="L74">
        <f t="shared" si="16"/>
        <v>2.0779999999999994</v>
      </c>
      <c r="M74">
        <f t="shared" si="17"/>
        <v>1.9945338359602809E-7</v>
      </c>
      <c r="N74">
        <v>9</v>
      </c>
      <c r="O74" t="s">
        <v>32</v>
      </c>
      <c r="P74">
        <v>956.61199999999997</v>
      </c>
      <c r="Q74">
        <v>43.363</v>
      </c>
      <c r="R74">
        <v>2</v>
      </c>
      <c r="S74">
        <v>213</v>
      </c>
    </row>
    <row r="75" spans="3:19" x14ac:dyDescent="0.25">
      <c r="E75">
        <v>10</v>
      </c>
      <c r="F75" t="s">
        <v>33</v>
      </c>
      <c r="G75">
        <v>4988.3119999999999</v>
      </c>
      <c r="H75">
        <v>27.295000000000002</v>
      </c>
      <c r="I75">
        <v>0</v>
      </c>
      <c r="J75">
        <v>101</v>
      </c>
      <c r="K75">
        <f t="shared" si="15"/>
        <v>3.6636746656896868E-2</v>
      </c>
      <c r="L75">
        <f t="shared" si="16"/>
        <v>2.0520000000000032</v>
      </c>
      <c r="M75">
        <f t="shared" si="17"/>
        <v>1.8215080298226374E-7</v>
      </c>
      <c r="N75">
        <v>10</v>
      </c>
      <c r="O75" t="s">
        <v>33</v>
      </c>
      <c r="P75">
        <v>956.61199999999997</v>
      </c>
      <c r="Q75">
        <v>44.286999999999999</v>
      </c>
      <c r="R75">
        <v>2</v>
      </c>
      <c r="S75">
        <v>178</v>
      </c>
    </row>
    <row r="76" spans="3:19" x14ac:dyDescent="0.25">
      <c r="M76" s="1">
        <f>AVERAGE(M67:M75)</f>
        <v>2.6017723420750721E-7</v>
      </c>
      <c r="Q76" s="1">
        <f>AVERAGE(Q66:Q75)</f>
        <v>42.214399999999998</v>
      </c>
    </row>
    <row r="77" spans="3:19" x14ac:dyDescent="0.25">
      <c r="M77" s="1">
        <f>_xlfn.STDEV.P(M67:M75)</f>
        <v>5.6480691051146211E-8</v>
      </c>
      <c r="Q77" s="1">
        <f>_xlfn.STDEV.S(Q66:Q75)</f>
        <v>4.0404462954810656</v>
      </c>
    </row>
    <row r="79" spans="3:19" x14ac:dyDescent="0.25">
      <c r="H79" t="s">
        <v>40</v>
      </c>
      <c r="I79" t="s">
        <v>41</v>
      </c>
    </row>
    <row r="80" spans="3:19" x14ac:dyDescent="0.25">
      <c r="H80">
        <f>M15</f>
        <v>5.239442706263266E-7</v>
      </c>
      <c r="I80">
        <f>M16</f>
        <v>1.5283461839916245E-7</v>
      </c>
    </row>
    <row r="81" spans="8:9" x14ac:dyDescent="0.25">
      <c r="H81">
        <f>M28</f>
        <v>5.7850350333190907E-7</v>
      </c>
      <c r="I81">
        <f>M29</f>
        <v>1.410295475542971E-7</v>
      </c>
    </row>
    <row r="82" spans="8:9" x14ac:dyDescent="0.25">
      <c r="H82">
        <f>M40</f>
        <v>2.3300762460225353E-7</v>
      </c>
      <c r="I82">
        <f>M41</f>
        <v>8.1161710232327204E-8</v>
      </c>
    </row>
    <row r="83" spans="8:9" x14ac:dyDescent="0.25">
      <c r="H83">
        <f>M52</f>
        <v>3.1450743694739756E-7</v>
      </c>
      <c r="I83">
        <f>M53</f>
        <v>1.1690439348860018E-7</v>
      </c>
    </row>
    <row r="84" spans="8:9" x14ac:dyDescent="0.25">
      <c r="H84">
        <f>M64</f>
        <v>4.3818060289642056E-7</v>
      </c>
      <c r="I84">
        <f>M65</f>
        <v>1.1563363987738389E-7</v>
      </c>
    </row>
    <row r="85" spans="8:9" x14ac:dyDescent="0.25">
      <c r="H85">
        <f>M76</f>
        <v>2.6017723420750721E-7</v>
      </c>
      <c r="I85">
        <f>M77</f>
        <v>5.6480691051146211E-8</v>
      </c>
    </row>
    <row r="87" spans="8:9" x14ac:dyDescent="0.25">
      <c r="H87" s="1">
        <f>AVERAGE(H80:H85)</f>
        <v>3.9138677876863573E-7</v>
      </c>
      <c r="I87" s="1">
        <f>_xlfn.STDEV.S(H80:H85)/SQRT(6)</f>
        <v>5.8590145215913788E-8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8AEB3905992E54BBAD901A47ED1CA8C" ma:contentTypeVersion="14" ma:contentTypeDescription="Create a new document." ma:contentTypeScope="" ma:versionID="281c6a676c62167d537c2e88e1b0a927">
  <xsd:schema xmlns:xsd="http://www.w3.org/2001/XMLSchema" xmlns:xs="http://www.w3.org/2001/XMLSchema" xmlns:p="http://schemas.microsoft.com/office/2006/metadata/properties" xmlns:ns2="1c66cb88-db77-4d42-9dc4-fb37066edc24" xmlns:ns3="7cf861dc-a431-4ef3-8baf-d03d54e74a07" targetNamespace="http://schemas.microsoft.com/office/2006/metadata/properties" ma:root="true" ma:fieldsID="179dd8bae6ce5a74b007360e7a2846af" ns2:_="" ns3:_="">
    <xsd:import namespace="1c66cb88-db77-4d42-9dc4-fb37066edc24"/>
    <xsd:import namespace="7cf861dc-a431-4ef3-8baf-d03d54e74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66cb88-db77-4d42-9dc4-fb37066edc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b3a19cb6-1b10-4512-a12b-f76e45842a2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861dc-a431-4ef3-8baf-d03d54e74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591ac723-6a7a-431d-b784-496353a11c74}" ma:internalName="TaxCatchAll" ma:showField="CatchAllData" ma:web="7cf861dc-a431-4ef3-8baf-d03d54e74a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c66cb88-db77-4d42-9dc4-fb37066edc24">
      <Terms xmlns="http://schemas.microsoft.com/office/infopath/2007/PartnerControls"/>
    </lcf76f155ced4ddcb4097134ff3c332f>
    <TaxCatchAll xmlns="7cf861dc-a431-4ef3-8baf-d03d54e74a07" xsi:nil="true"/>
  </documentManagement>
</p:properties>
</file>

<file path=customXml/itemProps1.xml><?xml version="1.0" encoding="utf-8"?>
<ds:datastoreItem xmlns:ds="http://schemas.openxmlformats.org/officeDocument/2006/customXml" ds:itemID="{E1BDEC48-9C11-4039-8227-71F48296002A}"/>
</file>

<file path=customXml/itemProps2.xml><?xml version="1.0" encoding="utf-8"?>
<ds:datastoreItem xmlns:ds="http://schemas.openxmlformats.org/officeDocument/2006/customXml" ds:itemID="{D0857028-4CDD-43E5-A77E-E513004A3476}"/>
</file>

<file path=customXml/itemProps3.xml><?xml version="1.0" encoding="utf-8"?>
<ds:datastoreItem xmlns:ds="http://schemas.openxmlformats.org/officeDocument/2006/customXml" ds:itemID="{B2714693-19E5-4D92-BAC5-F6AF3CCEF5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Bourn</dc:creator>
  <cp:lastModifiedBy>Matt Bourn</cp:lastModifiedBy>
  <dcterms:created xsi:type="dcterms:W3CDTF">2015-06-05T18:17:20Z</dcterms:created>
  <dcterms:modified xsi:type="dcterms:W3CDTF">2021-02-21T18:15:52Z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0x01010068AEB3905992E54BBAD901A47ED1CA8C</vt:lpwstr>
  </property>
</Properties>
</file>