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eCN" sheetId="1" r:id="rId1"/>
    <sheet name="TM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R3" i="1" l="1"/>
  <c r="R4" i="1"/>
  <c r="R5" i="1"/>
  <c r="R6" i="1"/>
  <c r="R7" i="1"/>
  <c r="R8" i="1"/>
  <c r="R9" i="1"/>
  <c r="R10" i="1"/>
  <c r="R11" i="1"/>
  <c r="R12" i="1"/>
  <c r="R13" i="1"/>
  <c r="R2" i="1"/>
  <c r="S3" i="1"/>
  <c r="S4" i="1"/>
  <c r="S5" i="1"/>
  <c r="S6" i="1"/>
  <c r="S7" i="1"/>
  <c r="S8" i="1"/>
  <c r="S9" i="1"/>
  <c r="S10" i="1"/>
  <c r="S11" i="1"/>
  <c r="S12" i="1"/>
  <c r="S13" i="1"/>
  <c r="S2" i="1"/>
  <c r="G31" i="2" l="1"/>
  <c r="G31" i="1"/>
  <c r="G29" i="2" l="1"/>
  <c r="F21" i="2"/>
  <c r="D22" i="2" s="1"/>
  <c r="D13" i="2"/>
  <c r="B13" i="2"/>
  <c r="F13" i="2" s="1"/>
  <c r="I13" i="2" s="1"/>
  <c r="I12" i="2"/>
  <c r="F12" i="2"/>
  <c r="D12" i="2"/>
  <c r="B12" i="2"/>
  <c r="F11" i="2"/>
  <c r="D11" i="2"/>
  <c r="B11" i="2"/>
  <c r="D10" i="2"/>
  <c r="B10" i="2"/>
  <c r="F10" i="2" s="1"/>
  <c r="D9" i="2"/>
  <c r="B9" i="2"/>
  <c r="F9" i="2" s="1"/>
  <c r="D8" i="2"/>
  <c r="B8" i="2"/>
  <c r="F8" i="2" s="1"/>
  <c r="I8" i="2" s="1"/>
  <c r="D7" i="2"/>
  <c r="B7" i="2"/>
  <c r="F7" i="2" s="1"/>
  <c r="I7" i="2" s="1"/>
  <c r="F6" i="2"/>
  <c r="D6" i="2"/>
  <c r="B6" i="2"/>
  <c r="D5" i="2"/>
  <c r="B5" i="2"/>
  <c r="F5" i="2" s="1"/>
  <c r="D4" i="2"/>
  <c r="B4" i="2"/>
  <c r="F4" i="2" s="1"/>
  <c r="I4" i="2" s="1"/>
  <c r="I3" i="2"/>
  <c r="F3" i="2"/>
  <c r="D3" i="2"/>
  <c r="B3" i="2"/>
  <c r="F2" i="2"/>
  <c r="D2" i="2"/>
  <c r="B2" i="2"/>
  <c r="G29" i="1"/>
  <c r="F21" i="1"/>
  <c r="D22" i="1" s="1"/>
  <c r="D13" i="1"/>
  <c r="B13" i="1"/>
  <c r="F13" i="1" s="1"/>
  <c r="D12" i="1"/>
  <c r="B12" i="1"/>
  <c r="F12" i="1" s="1"/>
  <c r="D11" i="1"/>
  <c r="B11" i="1"/>
  <c r="F11" i="1" s="1"/>
  <c r="I11" i="1" s="1"/>
  <c r="F10" i="1"/>
  <c r="D10" i="1"/>
  <c r="B10" i="1"/>
  <c r="D9" i="1"/>
  <c r="B9" i="1"/>
  <c r="F9" i="1" s="1"/>
  <c r="D8" i="1"/>
  <c r="B8" i="1"/>
  <c r="F8" i="1" s="1"/>
  <c r="I8" i="1" s="1"/>
  <c r="D7" i="1"/>
  <c r="B7" i="1"/>
  <c r="F7" i="1" s="1"/>
  <c r="D6" i="1"/>
  <c r="B6" i="1"/>
  <c r="F6" i="1" s="1"/>
  <c r="I6" i="1" s="1"/>
  <c r="D5" i="1"/>
  <c r="B5" i="1"/>
  <c r="F5" i="1" s="1"/>
  <c r="D4" i="1"/>
  <c r="B4" i="1"/>
  <c r="F4" i="1" s="1"/>
  <c r="D3" i="1"/>
  <c r="B3" i="1"/>
  <c r="F3" i="1" s="1"/>
  <c r="D2" i="1"/>
  <c r="B2" i="1"/>
  <c r="F2" i="1" s="1"/>
  <c r="I4" i="1" l="1"/>
  <c r="I7" i="1"/>
  <c r="I10" i="1"/>
  <c r="I12" i="1"/>
  <c r="I2" i="1"/>
  <c r="I3" i="1"/>
  <c r="I13" i="1"/>
  <c r="I10" i="2"/>
  <c r="G13" i="2"/>
  <c r="H13" i="2" s="1"/>
  <c r="J13" i="2" s="1"/>
  <c r="K13" i="2" s="1"/>
  <c r="L13" i="2" s="1"/>
  <c r="M13" i="2" s="1"/>
  <c r="G12" i="2"/>
  <c r="H12" i="2" s="1"/>
  <c r="J12" i="2" s="1"/>
  <c r="K12" i="2" s="1"/>
  <c r="L12" i="2" s="1"/>
  <c r="M12" i="2" s="1"/>
  <c r="G7" i="2"/>
  <c r="H7" i="2" s="1"/>
  <c r="J7" i="2" s="1"/>
  <c r="K7" i="2" s="1"/>
  <c r="L7" i="2" s="1"/>
  <c r="M7" i="2" s="1"/>
  <c r="G3" i="2"/>
  <c r="H3" i="2" s="1"/>
  <c r="J3" i="2" s="1"/>
  <c r="K3" i="2" s="1"/>
  <c r="L3" i="2" s="1"/>
  <c r="M3" i="2" s="1"/>
  <c r="G6" i="2"/>
  <c r="H6" i="2" s="1"/>
  <c r="G2" i="2"/>
  <c r="H2" i="2" s="1"/>
  <c r="J2" i="2" s="1"/>
  <c r="K2" i="2" s="1"/>
  <c r="L2" i="2" s="1"/>
  <c r="M2" i="2" s="1"/>
  <c r="G5" i="2"/>
  <c r="H5" i="2" s="1"/>
  <c r="G10" i="2"/>
  <c r="H10" i="2" s="1"/>
  <c r="G9" i="2"/>
  <c r="H9" i="2" s="1"/>
  <c r="G8" i="2"/>
  <c r="H8" i="2" s="1"/>
  <c r="J8" i="2" s="1"/>
  <c r="K8" i="2" s="1"/>
  <c r="L8" i="2" s="1"/>
  <c r="M8" i="2" s="1"/>
  <c r="G4" i="2"/>
  <c r="H4" i="2" s="1"/>
  <c r="J4" i="2" s="1"/>
  <c r="K4" i="2" s="1"/>
  <c r="L4" i="2" s="1"/>
  <c r="M4" i="2" s="1"/>
  <c r="G11" i="2"/>
  <c r="H11" i="2" s="1"/>
  <c r="J11" i="2" s="1"/>
  <c r="K11" i="2" s="1"/>
  <c r="L11" i="2" s="1"/>
  <c r="M11" i="2" s="1"/>
  <c r="J10" i="2"/>
  <c r="K10" i="2" s="1"/>
  <c r="L10" i="2" s="1"/>
  <c r="M10" i="2" s="1"/>
  <c r="I2" i="2"/>
  <c r="I6" i="2"/>
  <c r="I11" i="2"/>
  <c r="I5" i="2"/>
  <c r="I9" i="2"/>
  <c r="G13" i="1"/>
  <c r="H13" i="1" s="1"/>
  <c r="G12" i="1"/>
  <c r="H12" i="1" s="1"/>
  <c r="J12" i="1" s="1"/>
  <c r="K12" i="1" s="1"/>
  <c r="L12" i="1" s="1"/>
  <c r="M12" i="1" s="1"/>
  <c r="G7" i="1"/>
  <c r="H7" i="1" s="1"/>
  <c r="J7" i="1" s="1"/>
  <c r="K7" i="1" s="1"/>
  <c r="L7" i="1" s="1"/>
  <c r="M7" i="1" s="1"/>
  <c r="G3" i="1"/>
  <c r="H3" i="1" s="1"/>
  <c r="J3" i="1" s="1"/>
  <c r="K3" i="1" s="1"/>
  <c r="L3" i="1" s="1"/>
  <c r="M3" i="1" s="1"/>
  <c r="G6" i="1"/>
  <c r="H6" i="1" s="1"/>
  <c r="J6" i="1" s="1"/>
  <c r="K6" i="1" s="1"/>
  <c r="L6" i="1" s="1"/>
  <c r="M6" i="1" s="1"/>
  <c r="G2" i="1"/>
  <c r="H2" i="1" s="1"/>
  <c r="J2" i="1" s="1"/>
  <c r="K2" i="1" s="1"/>
  <c r="L2" i="1" s="1"/>
  <c r="M2" i="1" s="1"/>
  <c r="G5" i="1"/>
  <c r="H5" i="1" s="1"/>
  <c r="G4" i="1"/>
  <c r="H4" i="1" s="1"/>
  <c r="J4" i="1" s="1"/>
  <c r="K4" i="1" s="1"/>
  <c r="L4" i="1" s="1"/>
  <c r="M4" i="1" s="1"/>
  <c r="G11" i="1"/>
  <c r="H11" i="1" s="1"/>
  <c r="J11" i="1" s="1"/>
  <c r="K11" i="1" s="1"/>
  <c r="L11" i="1" s="1"/>
  <c r="M11" i="1" s="1"/>
  <c r="G10" i="1"/>
  <c r="H10" i="1" s="1"/>
  <c r="J10" i="1" s="1"/>
  <c r="K10" i="1" s="1"/>
  <c r="L10" i="1" s="1"/>
  <c r="M10" i="1" s="1"/>
  <c r="G9" i="1"/>
  <c r="H9" i="1" s="1"/>
  <c r="G8" i="1"/>
  <c r="H8" i="1" s="1"/>
  <c r="J8" i="1" s="1"/>
  <c r="K8" i="1" s="1"/>
  <c r="L8" i="1" s="1"/>
  <c r="M8" i="1" s="1"/>
  <c r="I5" i="1"/>
  <c r="I9" i="1"/>
  <c r="J13" i="1" l="1"/>
  <c r="K13" i="1" s="1"/>
  <c r="L13" i="1" s="1"/>
  <c r="M13" i="1" s="1"/>
  <c r="J9" i="2"/>
  <c r="K9" i="2" s="1"/>
  <c r="L9" i="2" s="1"/>
  <c r="M9" i="2" s="1"/>
  <c r="J5" i="2"/>
  <c r="K5" i="2" s="1"/>
  <c r="L5" i="2" s="1"/>
  <c r="M5" i="2" s="1"/>
  <c r="J6" i="2"/>
  <c r="K6" i="2" s="1"/>
  <c r="L6" i="2" s="1"/>
  <c r="M6" i="2" s="1"/>
  <c r="J9" i="1"/>
  <c r="K9" i="1" s="1"/>
  <c r="L9" i="1" s="1"/>
  <c r="M9" i="1" s="1"/>
  <c r="J5" i="1"/>
  <c r="K5" i="1" s="1"/>
  <c r="L5" i="1" s="1"/>
  <c r="M5" i="1" s="1"/>
</calcChain>
</file>

<file path=xl/sharedStrings.xml><?xml version="1.0" encoding="utf-8"?>
<sst xmlns="http://schemas.openxmlformats.org/spreadsheetml/2006/main" count="49" uniqueCount="26">
  <si>
    <t>T/ K</t>
  </si>
  <si>
    <t>T / degrees 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</si>
  <si>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</t>
    </r>
  </si>
  <si>
    <r>
      <t>D</t>
    </r>
    <r>
      <rPr>
        <sz val="11"/>
        <color theme="1"/>
        <rFont val="Calibri"/>
        <family val="2"/>
        <scheme val="minor"/>
      </rPr>
      <t>f / Hz</t>
    </r>
  </si>
  <si>
    <t>f / Hz</t>
  </si>
  <si>
    <t>d / g cm-3</t>
  </si>
  <si>
    <t>v / cm3</t>
  </si>
  <si>
    <t>m / g cm-3</t>
  </si>
  <si>
    <r>
      <rPr>
        <sz val="11"/>
        <color theme="1"/>
        <rFont val="Symbol"/>
        <family val="1"/>
        <charset val="2"/>
      </rPr>
      <t>c</t>
    </r>
    <r>
      <rPr>
        <sz val="11"/>
        <color theme="1"/>
        <rFont val="Calibri"/>
        <family val="2"/>
        <scheme val="minor"/>
      </rPr>
      <t>0</t>
    </r>
  </si>
  <si>
    <r>
      <t>c</t>
    </r>
    <r>
      <rPr>
        <sz val="11"/>
        <color theme="1"/>
        <rFont val="Calibri"/>
        <family val="2"/>
        <scheme val="minor"/>
      </rPr>
      <t>g + co</t>
    </r>
  </si>
  <si>
    <r>
      <t>c</t>
    </r>
    <r>
      <rPr>
        <sz val="11"/>
        <color theme="1"/>
        <rFont val="Calibri"/>
        <family val="2"/>
        <scheme val="minor"/>
      </rPr>
      <t>m</t>
    </r>
  </si>
  <si>
    <t>cm corrected</t>
  </si>
  <si>
    <t>xmT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</si>
  <si>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 2</t>
    </r>
  </si>
  <si>
    <t>D 1</t>
  </si>
  <si>
    <t>D 2</t>
  </si>
  <si>
    <t>T approx</t>
  </si>
  <si>
    <t>mass complex (g)</t>
  </si>
  <si>
    <t>d (temp exp)</t>
  </si>
  <si>
    <t>volumen (mL)</t>
  </si>
  <si>
    <t>mass solvent</t>
  </si>
  <si>
    <t>pagina mass susc acetonitrile:</t>
  </si>
  <si>
    <t>Temp</t>
  </si>
  <si>
    <t>Xo</t>
  </si>
  <si>
    <t>http://www.chimichi.it/facilities/nmr/acetnitr.html</t>
  </si>
  <si>
    <t>Diamagnetic complex corrections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</si>
</sst>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MeCN!$A$2:$A$13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MeCN!$M$2:$M$13</c:f>
              <c:numCache>
                <c:formatCode>General</c:formatCode>
                <c:ptCount val="12"/>
                <c:pt idx="0">
                  <c:v>3.1709276180732635</c:v>
                </c:pt>
                <c:pt idx="1">
                  <c:v>3.2942018025030508</c:v>
                </c:pt>
                <c:pt idx="2">
                  <c:v>3.3434345351307808</c:v>
                </c:pt>
                <c:pt idx="3">
                  <c:v>3.3852875586474354</c:v>
                </c:pt>
                <c:pt idx="4">
                  <c:v>3.3841811576290395</c:v>
                </c:pt>
                <c:pt idx="5">
                  <c:v>3.5549404244625022</c:v>
                </c:pt>
                <c:pt idx="6">
                  <c:v>3.4200381163427078</c:v>
                </c:pt>
                <c:pt idx="7">
                  <c:v>3.4221853328802778</c:v>
                </c:pt>
                <c:pt idx="8">
                  <c:v>3.4132234396996277</c:v>
                </c:pt>
                <c:pt idx="9">
                  <c:v>3.3926799618327861</c:v>
                </c:pt>
                <c:pt idx="10">
                  <c:v>3.3600552462766484</c:v>
                </c:pt>
                <c:pt idx="11">
                  <c:v>3.3148204792879388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6D-40D3-B882-49EFEE28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45408"/>
        <c:axId val="103926784"/>
      </c:scatterChart>
      <c:valAx>
        <c:axId val="8934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926784"/>
        <c:crosses val="autoZero"/>
        <c:crossBetween val="midCat"/>
      </c:valAx>
      <c:valAx>
        <c:axId val="103926784"/>
        <c:scaling>
          <c:orientation val="minMax"/>
          <c:max val="3.7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8934540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MeCN!$A$2:$A$13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MeCN!$M$2:$M$13</c:f>
              <c:numCache>
                <c:formatCode>General</c:formatCode>
                <c:ptCount val="12"/>
                <c:pt idx="0">
                  <c:v>3.1709276180732635</c:v>
                </c:pt>
                <c:pt idx="1">
                  <c:v>3.2942018025030508</c:v>
                </c:pt>
                <c:pt idx="2">
                  <c:v>3.3434345351307808</c:v>
                </c:pt>
                <c:pt idx="3">
                  <c:v>3.3852875586474354</c:v>
                </c:pt>
                <c:pt idx="4">
                  <c:v>3.3841811576290395</c:v>
                </c:pt>
                <c:pt idx="5">
                  <c:v>3.5549404244625022</c:v>
                </c:pt>
                <c:pt idx="6">
                  <c:v>3.4200381163427078</c:v>
                </c:pt>
                <c:pt idx="7">
                  <c:v>3.4221853328802778</c:v>
                </c:pt>
                <c:pt idx="8">
                  <c:v>3.4132234396996277</c:v>
                </c:pt>
                <c:pt idx="9">
                  <c:v>3.3926799618327861</c:v>
                </c:pt>
                <c:pt idx="10">
                  <c:v>3.3600552462766484</c:v>
                </c:pt>
                <c:pt idx="11">
                  <c:v>3.3148204792879388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3F7-41CE-ABBD-F0994512B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004992"/>
        <c:axId val="104846464"/>
      </c:scatterChart>
      <c:valAx>
        <c:axId val="10400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4846464"/>
        <c:crosses val="autoZero"/>
        <c:crossBetween val="midCat"/>
      </c:valAx>
      <c:valAx>
        <c:axId val="104846464"/>
        <c:scaling>
          <c:orientation val="minMax"/>
          <c:max val="3.75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crossAx val="1040049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733424</xdr:colOff>
      <xdr:row>13</xdr:row>
      <xdr:rowOff>161925</xdr:rowOff>
    </xdr:from>
    <xdr:to>
      <xdr:col>12</xdr:col>
      <xdr:colOff>952499</xdr:colOff>
      <xdr:row>28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771525</xdr:colOff>
      <xdr:row>16</xdr:row>
      <xdr:rowOff>180975</xdr:rowOff>
    </xdr:from>
    <xdr:to>
      <xdr:col>12</xdr:col>
      <xdr:colOff>733425</xdr:colOff>
      <xdr:row>31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topLeftCell="G1" workbookViewId="0">
      <selection activeCell="O9" sqref="O9"/>
    </sheetView>
  </sheetViews>
  <sheetFormatPr defaultRowHeight="15" x14ac:dyDescent="0.25"/>
  <cols>
    <col min="1" max="1" width="11.42578125" customWidth="1"/>
    <col min="2" max="3" width="14" customWidth="1"/>
    <col min="4" max="4" width="15.7109375" customWidth="1"/>
    <col min="5" max="5" width="20.5703125" customWidth="1"/>
    <col min="6" max="6" width="35" customWidth="1"/>
    <col min="7" max="7" width="17.28515625" customWidth="1"/>
    <col min="8" max="8" width="13.7109375" customWidth="1"/>
    <col min="9" max="9" width="15" customWidth="1"/>
    <col min="10" max="10" width="16.5703125" customWidth="1"/>
    <col min="11" max="11" width="17.5703125" customWidth="1"/>
    <col min="12" max="12" width="20" customWidth="1"/>
    <col min="13" max="13" width="16.7109375" customWidth="1"/>
    <col min="17" max="17" width="17.42578125" customWidth="1"/>
    <col min="24" max="24" width="12" customWidth="1"/>
    <col min="25" max="26" width="1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  <c r="Q1" t="s">
        <v>13</v>
      </c>
      <c r="R1" s="1" t="s">
        <v>14</v>
      </c>
      <c r="S1" s="1" t="s">
        <v>15</v>
      </c>
    </row>
    <row r="2" spans="1:19" x14ac:dyDescent="0.25">
      <c r="A2">
        <v>236.7</v>
      </c>
      <c r="B2">
        <f>A2-273.15</f>
        <v>-36.449999999999989</v>
      </c>
      <c r="C2">
        <v>0.27</v>
      </c>
      <c r="D2">
        <f>500.5700125*C2</f>
        <v>135.15390337500003</v>
      </c>
      <c r="E2">
        <v>500570012.5</v>
      </c>
      <c r="F2">
        <f>0.80307-0.0010542*B2</f>
        <v>0.84149558999999996</v>
      </c>
      <c r="G2">
        <f>$D$22/F2</f>
        <v>0.55606537403244138</v>
      </c>
      <c r="H2">
        <f>$E$21/G2</f>
        <v>3.596699405137422E-3</v>
      </c>
      <c r="I2">
        <f>$G$29*(1/F2)</f>
        <v>-6.2270082722596332E-7</v>
      </c>
      <c r="J2">
        <f>((3*D2)/(4*PI()*E2*H2))+I2</f>
        <v>1.729866114707415E-5</v>
      </c>
      <c r="K2">
        <f>J2*744</f>
        <v>1.2870203893423167E-2</v>
      </c>
      <c r="L2">
        <f>K2-$G$31</f>
        <v>1.3396398893423167E-2</v>
      </c>
      <c r="M2">
        <f>L2*A2</f>
        <v>3.1709276180732635</v>
      </c>
      <c r="Q2">
        <v>0.26</v>
      </c>
      <c r="R2">
        <f>C3-C2</f>
        <v>0</v>
      </c>
      <c r="S2">
        <f>Q3-Q2</f>
        <v>-1.0000000000000009E-2</v>
      </c>
    </row>
    <row r="3" spans="1:19" x14ac:dyDescent="0.25">
      <c r="A3">
        <v>243.8</v>
      </c>
      <c r="B3">
        <f t="shared" ref="B3:B13" si="0">A3-273.15</f>
        <v>-29.349999999999966</v>
      </c>
      <c r="C3">
        <v>0.27</v>
      </c>
      <c r="D3">
        <f t="shared" ref="D3:D13" si="1">500.5700125*C3</f>
        <v>135.15390337500003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0.56105577629411185</v>
      </c>
      <c r="H3">
        <f t="shared" ref="H3:H13" si="4">$E$21/G3</f>
        <v>3.5647079746873103E-3</v>
      </c>
      <c r="I3">
        <f t="shared" ref="I3:I13" si="5">$G$29*(1/F3)</f>
        <v>-6.2828924859087859E-7</v>
      </c>
      <c r="J3">
        <f t="shared" ref="J3:J13" si="6">((3*D3)/(4*PI()*E3*H3))+I3</f>
        <v>1.7453907781271503E-5</v>
      </c>
      <c r="K3">
        <f t="shared" ref="K3:K13" si="7">J3*744</f>
        <v>1.2985707389265999E-2</v>
      </c>
      <c r="L3">
        <f t="shared" ref="L3:L13" si="8">K3-$G$31</f>
        <v>1.3511902389265999E-2</v>
      </c>
      <c r="M3">
        <f t="shared" ref="M3:M13" si="9">L3*A3</f>
        <v>3.2942018025030508</v>
      </c>
      <c r="Q3">
        <v>0.25</v>
      </c>
      <c r="R3">
        <f t="shared" ref="R3:R13" si="10">C4-C3</f>
        <v>-1.0000000000000009E-2</v>
      </c>
      <c r="S3">
        <f t="shared" ref="S3:S13" si="11">Q4-Q3</f>
        <v>-1.0000000000000009E-2</v>
      </c>
    </row>
    <row r="4" spans="1:19" x14ac:dyDescent="0.25">
      <c r="A4">
        <v>253.8</v>
      </c>
      <c r="B4">
        <f t="shared" si="0"/>
        <v>-19.349999999999966</v>
      </c>
      <c r="C4">
        <v>0.26</v>
      </c>
      <c r="D4">
        <f t="shared" si="1"/>
        <v>130.14820325000002</v>
      </c>
      <c r="E4">
        <v>500570012.5</v>
      </c>
      <c r="F4">
        <f t="shared" si="2"/>
        <v>0.82346876999999996</v>
      </c>
      <c r="G4">
        <f t="shared" si="3"/>
        <v>0.5682383801877513</v>
      </c>
      <c r="H4">
        <f t="shared" si="4"/>
        <v>3.5196496219406744E-3</v>
      </c>
      <c r="I4">
        <f t="shared" si="5"/>
        <v>-6.3633257154366645E-7</v>
      </c>
      <c r="J4">
        <f t="shared" si="6"/>
        <v>1.6999067105431744E-5</v>
      </c>
      <c r="K4">
        <f t="shared" si="7"/>
        <v>1.2647305926441216E-2</v>
      </c>
      <c r="L4">
        <f t="shared" si="8"/>
        <v>1.3173500926441217E-2</v>
      </c>
      <c r="M4">
        <f t="shared" si="9"/>
        <v>3.3434345351307808</v>
      </c>
      <c r="Q4">
        <v>0.24</v>
      </c>
      <c r="R4">
        <f t="shared" si="10"/>
        <v>-1.0000000000000009E-2</v>
      </c>
      <c r="S4">
        <f t="shared" si="11"/>
        <v>-9.9999999999999811E-3</v>
      </c>
    </row>
    <row r="5" spans="1:19" x14ac:dyDescent="0.25">
      <c r="A5">
        <v>263.89999999999998</v>
      </c>
      <c r="B5">
        <f t="shared" si="0"/>
        <v>-9.25</v>
      </c>
      <c r="C5">
        <v>0.25</v>
      </c>
      <c r="D5">
        <f t="shared" si="1"/>
        <v>125.142503125</v>
      </c>
      <c r="E5">
        <v>500570012.5</v>
      </c>
      <c r="F5">
        <f t="shared" si="2"/>
        <v>0.81282135</v>
      </c>
      <c r="G5">
        <f t="shared" si="3"/>
        <v>0.57568192567776422</v>
      </c>
      <c r="H5">
        <f t="shared" si="4"/>
        <v>3.4741406856665714E-3</v>
      </c>
      <c r="I5">
        <f t="shared" si="5"/>
        <v>-6.4466810572827593E-7</v>
      </c>
      <c r="J5">
        <f t="shared" si="6"/>
        <v>1.6534573916823717E-5</v>
      </c>
      <c r="K5">
        <f t="shared" si="7"/>
        <v>1.2301722994116845E-2</v>
      </c>
      <c r="L5">
        <f t="shared" si="8"/>
        <v>1.2827917994116846E-2</v>
      </c>
      <c r="M5">
        <f t="shared" si="9"/>
        <v>3.3852875586474354</v>
      </c>
      <c r="Q5">
        <v>0.23</v>
      </c>
      <c r="R5">
        <f t="shared" si="10"/>
        <v>-1.0000000000000009E-2</v>
      </c>
      <c r="S5">
        <f t="shared" si="11"/>
        <v>9.9999999999999811E-3</v>
      </c>
    </row>
    <row r="6" spans="1:19" x14ac:dyDescent="0.25">
      <c r="A6">
        <v>272</v>
      </c>
      <c r="B6">
        <f t="shared" si="0"/>
        <v>-1.1499999999999773</v>
      </c>
      <c r="C6">
        <v>0.24</v>
      </c>
      <c r="D6">
        <f t="shared" si="1"/>
        <v>120.136803</v>
      </c>
      <c r="E6">
        <v>500570012.5</v>
      </c>
      <c r="F6">
        <f t="shared" si="2"/>
        <v>0.80428232999999993</v>
      </c>
      <c r="G6">
        <f t="shared" si="3"/>
        <v>0.58179390811681764</v>
      </c>
      <c r="H6">
        <f t="shared" si="4"/>
        <v>3.437643419941796E-3</v>
      </c>
      <c r="I6">
        <f t="shared" si="5"/>
        <v>-6.5151251053843247E-7</v>
      </c>
      <c r="J6">
        <f t="shared" si="6"/>
        <v>1.6015655230219398E-5</v>
      </c>
      <c r="K6">
        <f t="shared" si="7"/>
        <v>1.1915647491283233E-2</v>
      </c>
      <c r="L6">
        <f t="shared" si="8"/>
        <v>1.2441842491283233E-2</v>
      </c>
      <c r="M6">
        <f t="shared" si="9"/>
        <v>3.3841811576290395</v>
      </c>
      <c r="Q6">
        <v>0.24</v>
      </c>
      <c r="R6">
        <f t="shared" si="10"/>
        <v>0</v>
      </c>
      <c r="S6">
        <f t="shared" si="11"/>
        <v>-1.999999999999999E-2</v>
      </c>
    </row>
    <row r="7" spans="1:19" x14ac:dyDescent="0.25">
      <c r="A7">
        <v>282.10000000000002</v>
      </c>
      <c r="B7">
        <f t="shared" si="0"/>
        <v>8.9500000000000455</v>
      </c>
      <c r="C7">
        <v>0.24</v>
      </c>
      <c r="D7">
        <f t="shared" si="1"/>
        <v>120.136803</v>
      </c>
      <c r="E7">
        <v>500570012.5</v>
      </c>
      <c r="F7">
        <f t="shared" si="2"/>
        <v>0.79363490999999986</v>
      </c>
      <c r="G7">
        <f t="shared" si="3"/>
        <v>0.58959926548593988</v>
      </c>
      <c r="H7">
        <f t="shared" si="4"/>
        <v>3.3921344836676933E-3</v>
      </c>
      <c r="I7">
        <f t="shared" si="5"/>
        <v>-6.6025321391167136E-7</v>
      </c>
      <c r="J7">
        <f t="shared" si="6"/>
        <v>1.6230521544267181E-5</v>
      </c>
      <c r="K7">
        <f t="shared" si="7"/>
        <v>1.2075508028934782E-2</v>
      </c>
      <c r="L7">
        <f t="shared" si="8"/>
        <v>1.2601703028934782E-2</v>
      </c>
      <c r="M7">
        <f t="shared" si="9"/>
        <v>3.5549404244625022</v>
      </c>
      <c r="Q7">
        <v>0.22</v>
      </c>
      <c r="R7">
        <f t="shared" si="10"/>
        <v>-1.999999999999999E-2</v>
      </c>
      <c r="S7">
        <f t="shared" si="11"/>
        <v>-1.999999999999999E-2</v>
      </c>
    </row>
    <row r="8" spans="1:19" x14ac:dyDescent="0.25">
      <c r="A8">
        <v>292.2</v>
      </c>
      <c r="B8">
        <f t="shared" si="0"/>
        <v>19.050000000000011</v>
      </c>
      <c r="C8">
        <v>0.22</v>
      </c>
      <c r="D8">
        <f t="shared" si="1"/>
        <v>110.12540275000001</v>
      </c>
      <c r="E8">
        <v>500570012.5</v>
      </c>
      <c r="F8">
        <f t="shared" si="2"/>
        <v>0.7829874899999999</v>
      </c>
      <c r="G8">
        <f t="shared" si="3"/>
        <v>0.59761690445399074</v>
      </c>
      <c r="H8">
        <f t="shared" si="4"/>
        <v>3.3466255473935907E-3</v>
      </c>
      <c r="I8">
        <f t="shared" si="5"/>
        <v>-6.6923163740457721E-7</v>
      </c>
      <c r="J8">
        <f t="shared" si="6"/>
        <v>1.5024526291751801E-5</v>
      </c>
      <c r="K8">
        <f t="shared" si="7"/>
        <v>1.117824756106334E-2</v>
      </c>
      <c r="L8">
        <f t="shared" si="8"/>
        <v>1.1704442561063341E-2</v>
      </c>
      <c r="M8">
        <f t="shared" si="9"/>
        <v>3.4200381163427078</v>
      </c>
      <c r="Q8">
        <v>0.2</v>
      </c>
      <c r="R8">
        <f t="shared" si="10"/>
        <v>-1.0000000000000009E-2</v>
      </c>
      <c r="S8">
        <f t="shared" si="11"/>
        <v>-1.0000000000000009E-2</v>
      </c>
    </row>
    <row r="9" spans="1:19" x14ac:dyDescent="0.25">
      <c r="A9">
        <v>302.3</v>
      </c>
      <c r="B9">
        <f t="shared" si="0"/>
        <v>29.150000000000034</v>
      </c>
      <c r="C9">
        <v>0.21</v>
      </c>
      <c r="D9">
        <f t="shared" si="1"/>
        <v>105.119702625</v>
      </c>
      <c r="E9">
        <v>500570012.5</v>
      </c>
      <c r="F9">
        <f t="shared" si="2"/>
        <v>0.77234006999999993</v>
      </c>
      <c r="G9">
        <f t="shared" si="3"/>
        <v>0.60585560451369558</v>
      </c>
      <c r="H9">
        <f t="shared" si="4"/>
        <v>3.301116611119489E-3</v>
      </c>
      <c r="I9">
        <f t="shared" si="5"/>
        <v>-6.7845761259026742E-7</v>
      </c>
      <c r="J9">
        <f t="shared" si="6"/>
        <v>1.4508466383089316E-5</v>
      </c>
      <c r="K9">
        <f t="shared" si="7"/>
        <v>1.0794298989018451E-2</v>
      </c>
      <c r="L9">
        <f t="shared" si="8"/>
        <v>1.1320493989018451E-2</v>
      </c>
      <c r="M9">
        <f t="shared" si="9"/>
        <v>3.4221853328802778</v>
      </c>
      <c r="Q9">
        <v>0.19</v>
      </c>
      <c r="R9">
        <f t="shared" si="10"/>
        <v>-9.9999999999999811E-3</v>
      </c>
      <c r="S9">
        <f t="shared" si="11"/>
        <v>1.0000000000000009E-2</v>
      </c>
    </row>
    <row r="10" spans="1:19" x14ac:dyDescent="0.25">
      <c r="A10">
        <v>312.39999999999998</v>
      </c>
      <c r="B10">
        <f t="shared" si="0"/>
        <v>39.25</v>
      </c>
      <c r="C10">
        <v>0.2</v>
      </c>
      <c r="D10">
        <f t="shared" si="1"/>
        <v>100.11400250000001</v>
      </c>
      <c r="E10">
        <v>500570012.5</v>
      </c>
      <c r="F10">
        <f t="shared" si="2"/>
        <v>0.76169264999999997</v>
      </c>
      <c r="G10">
        <f t="shared" si="3"/>
        <v>0.6143246360589143</v>
      </c>
      <c r="H10">
        <f t="shared" si="4"/>
        <v>3.2556076748453859E-3</v>
      </c>
      <c r="I10">
        <f t="shared" si="5"/>
        <v>-6.8794152076956497E-7</v>
      </c>
      <c r="J10">
        <f t="shared" si="6"/>
        <v>1.3977978853016312E-5</v>
      </c>
      <c r="K10">
        <f t="shared" si="7"/>
        <v>1.0399616266644136E-2</v>
      </c>
      <c r="L10">
        <f t="shared" si="8"/>
        <v>1.0925811266644136E-2</v>
      </c>
      <c r="M10">
        <f t="shared" si="9"/>
        <v>3.4132234396996277</v>
      </c>
      <c r="Q10">
        <v>0.2</v>
      </c>
      <c r="R10">
        <f t="shared" si="10"/>
        <v>-1.0000000000000009E-2</v>
      </c>
      <c r="S10">
        <f t="shared" si="11"/>
        <v>-2.0000000000000018E-2</v>
      </c>
    </row>
    <row r="11" spans="1:19" x14ac:dyDescent="0.25">
      <c r="A11">
        <v>322.5</v>
      </c>
      <c r="B11">
        <f t="shared" si="0"/>
        <v>49.350000000000023</v>
      </c>
      <c r="C11">
        <v>0.19</v>
      </c>
      <c r="D11">
        <f t="shared" si="1"/>
        <v>95.108302375000008</v>
      </c>
      <c r="E11">
        <v>500570012.5</v>
      </c>
      <c r="F11">
        <f t="shared" si="2"/>
        <v>0.7510452299999999</v>
      </c>
      <c r="G11">
        <f t="shared" si="3"/>
        <v>0.623033795181683</v>
      </c>
      <c r="H11">
        <f t="shared" si="4"/>
        <v>3.2100987385712833E-3</v>
      </c>
      <c r="I11">
        <f t="shared" si="5"/>
        <v>-6.9769433193790485E-7</v>
      </c>
      <c r="J11">
        <f t="shared" si="6"/>
        <v>1.3432450088908836E-5</v>
      </c>
      <c r="K11">
        <f t="shared" si="7"/>
        <v>9.9937428661481739E-3</v>
      </c>
      <c r="L11">
        <f t="shared" si="8"/>
        <v>1.0519937866148174E-2</v>
      </c>
      <c r="M11">
        <f t="shared" si="9"/>
        <v>3.3926799618327861</v>
      </c>
      <c r="Q11">
        <v>0.18</v>
      </c>
      <c r="R11">
        <f t="shared" si="10"/>
        <v>-1.0000000000000009E-2</v>
      </c>
      <c r="S11">
        <f t="shared" si="11"/>
        <v>0</v>
      </c>
    </row>
    <row r="12" spans="1:19" x14ac:dyDescent="0.25">
      <c r="A12">
        <v>332.6</v>
      </c>
      <c r="B12">
        <f t="shared" si="0"/>
        <v>59.450000000000045</v>
      </c>
      <c r="C12">
        <v>0.18</v>
      </c>
      <c r="D12">
        <f t="shared" si="1"/>
        <v>90.102602250000004</v>
      </c>
      <c r="E12">
        <v>500570012.5</v>
      </c>
      <c r="F12">
        <f t="shared" si="2"/>
        <v>0.74039780999999993</v>
      </c>
      <c r="G12">
        <f t="shared" si="3"/>
        <v>0.63199344147168668</v>
      </c>
      <c r="H12">
        <f t="shared" si="4"/>
        <v>3.1645898022971812E-3</v>
      </c>
      <c r="I12">
        <f t="shared" si="5"/>
        <v>-7.077276471144614E-7</v>
      </c>
      <c r="J12">
        <f t="shared" si="6"/>
        <v>1.2871231181488985E-5</v>
      </c>
      <c r="K12">
        <f t="shared" si="7"/>
        <v>9.5761959990278058E-3</v>
      </c>
      <c r="L12">
        <f t="shared" si="8"/>
        <v>1.0102390999027806E-2</v>
      </c>
      <c r="M12">
        <f t="shared" si="9"/>
        <v>3.3600552462766484</v>
      </c>
      <c r="Q12">
        <v>0.18</v>
      </c>
      <c r="R12">
        <f t="shared" si="10"/>
        <v>-9.9999999999999811E-3</v>
      </c>
      <c r="S12">
        <f t="shared" si="11"/>
        <v>-9.9999999999999811E-3</v>
      </c>
    </row>
    <row r="13" spans="1:19" x14ac:dyDescent="0.25">
      <c r="A13">
        <v>342.7</v>
      </c>
      <c r="B13">
        <f t="shared" si="0"/>
        <v>69.550000000000011</v>
      </c>
      <c r="C13">
        <v>0.17</v>
      </c>
      <c r="D13">
        <f t="shared" si="1"/>
        <v>85.096902125000014</v>
      </c>
      <c r="E13">
        <v>500570012.5</v>
      </c>
      <c r="F13">
        <f t="shared" si="2"/>
        <v>0.72975038999999997</v>
      </c>
      <c r="G13">
        <f t="shared" si="3"/>
        <v>0.64121453912480941</v>
      </c>
      <c r="H13">
        <f t="shared" si="4"/>
        <v>3.119080866023079E-3</v>
      </c>
      <c r="I13">
        <f t="shared" si="5"/>
        <v>-7.1805374437689576E-7</v>
      </c>
      <c r="J13">
        <f t="shared" si="6"/>
        <v>1.2293635349846485E-5</v>
      </c>
      <c r="K13">
        <f t="shared" si="7"/>
        <v>9.1464647002857859E-3</v>
      </c>
      <c r="L13">
        <f t="shared" si="8"/>
        <v>9.6726597002857861E-3</v>
      </c>
      <c r="M13">
        <f t="shared" si="9"/>
        <v>3.3148204792879388</v>
      </c>
      <c r="Q13">
        <v>0.17</v>
      </c>
      <c r="R13">
        <f t="shared" si="10"/>
        <v>-0.17</v>
      </c>
      <c r="S13">
        <f t="shared" si="11"/>
        <v>-0.17</v>
      </c>
    </row>
    <row r="20" spans="2:7" x14ac:dyDescent="0.25">
      <c r="D20" t="s">
        <v>16</v>
      </c>
      <c r="E20" t="s">
        <v>17</v>
      </c>
      <c r="F20" t="s">
        <v>18</v>
      </c>
    </row>
    <row r="21" spans="2:7" x14ac:dyDescent="0.25">
      <c r="C21" t="s">
        <v>19</v>
      </c>
      <c r="D21">
        <v>22</v>
      </c>
      <c r="E21">
        <v>2E-3</v>
      </c>
      <c r="F21">
        <f>0.80307-0.0010542*D21</f>
        <v>0.77987759999999995</v>
      </c>
    </row>
    <row r="22" spans="2:7" x14ac:dyDescent="0.25">
      <c r="C22">
        <v>0.6</v>
      </c>
      <c r="D22">
        <f>C22*F21</f>
        <v>0.46792655999999994</v>
      </c>
    </row>
    <row r="23" spans="2:7" x14ac:dyDescent="0.25">
      <c r="D23" t="s">
        <v>20</v>
      </c>
    </row>
    <row r="28" spans="2:7" x14ac:dyDescent="0.25">
      <c r="B28" t="s">
        <v>21</v>
      </c>
      <c r="F28" t="s">
        <v>22</v>
      </c>
      <c r="G28" t="s">
        <v>23</v>
      </c>
    </row>
    <row r="29" spans="2:7" x14ac:dyDescent="0.25">
      <c r="B29" t="s">
        <v>24</v>
      </c>
      <c r="F29">
        <v>20</v>
      </c>
      <c r="G29">
        <f>-5.24*10^-7</f>
        <v>-5.2399999999999998E-7</v>
      </c>
    </row>
    <row r="31" spans="2:7" x14ac:dyDescent="0.25">
      <c r="F31" s="3" t="s">
        <v>25</v>
      </c>
      <c r="G31">
        <f>-1052.39/2000000</f>
        <v>-5.2619500000000003E-4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workbookViewId="0">
      <selection activeCell="O31" sqref="O31"/>
    </sheetView>
  </sheetViews>
  <sheetFormatPr defaultRowHeight="15" x14ac:dyDescent="0.25"/>
  <cols>
    <col min="1" max="1" width="11.42578125" customWidth="1"/>
    <col min="2" max="3" width="14" customWidth="1"/>
    <col min="4" max="4" width="15.7109375" customWidth="1"/>
    <col min="5" max="5" width="20.5703125" customWidth="1"/>
    <col min="6" max="6" width="35" customWidth="1"/>
    <col min="7" max="7" width="17.28515625" customWidth="1"/>
    <col min="8" max="8" width="13.7109375" customWidth="1"/>
    <col min="9" max="9" width="15" customWidth="1"/>
    <col min="10" max="10" width="16.5703125" customWidth="1"/>
    <col min="11" max="11" width="17.5703125" customWidth="1"/>
    <col min="12" max="12" width="20" customWidth="1"/>
    <col min="13" max="13" width="16.7109375" customWidth="1"/>
    <col min="17" max="17" width="17.42578125" customWidth="1"/>
    <col min="24" max="24" width="12" customWidth="1"/>
    <col min="25" max="26" width="11" customWidth="1"/>
  </cols>
  <sheetData>
    <row r="1" spans="1:19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  <c r="R1" s="1"/>
      <c r="S1" s="1"/>
    </row>
    <row r="2" spans="1:19" x14ac:dyDescent="0.25">
      <c r="A2">
        <v>236.7</v>
      </c>
      <c r="B2">
        <f>A2-273.15</f>
        <v>-36.449999999999989</v>
      </c>
      <c r="C2">
        <v>0.26</v>
      </c>
      <c r="D2">
        <f>500.5700125*C2</f>
        <v>130.14820325000002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4.3160392861649058E-3</v>
      </c>
      <c r="I2">
        <f>$G$29*(1/F2)</f>
        <v>-6.2270082722596332E-7</v>
      </c>
      <c r="J2">
        <f>((3*D2)/(4*PI()*E2*H2))+I2</f>
        <v>1.375863902869388E-5</v>
      </c>
      <c r="K2">
        <f>J2*744</f>
        <v>1.0236427437348247E-2</v>
      </c>
      <c r="L2">
        <f>K2-$G$31</f>
        <v>1.0762622437348247E-2</v>
      </c>
      <c r="M2">
        <f>L2*A2</f>
        <v>2.5475127309203298</v>
      </c>
    </row>
    <row r="3" spans="1:19" x14ac:dyDescent="0.25">
      <c r="A3">
        <v>243.8</v>
      </c>
      <c r="B3">
        <f t="shared" ref="B3:B13" si="0">A3-273.15</f>
        <v>-29.349999999999966</v>
      </c>
      <c r="C3">
        <v>0.25</v>
      </c>
      <c r="D3">
        <f t="shared" ref="D3:D13" si="1">500.5700125*C3</f>
        <v>125.142503125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0.46754648024509327</v>
      </c>
      <c r="H3">
        <f t="shared" ref="H3:H13" si="4">$E$21/G3</f>
        <v>4.2776495696247715E-3</v>
      </c>
      <c r="I3">
        <f t="shared" ref="I3:I13" si="5">$G$29*(1/F3)</f>
        <v>-6.2828924859087859E-7</v>
      </c>
      <c r="J3">
        <f t="shared" ref="J3:J13" si="6">((3*D3)/(4*PI()*E3*H3))+I3</f>
        <v>1.3324023274451083E-5</v>
      </c>
      <c r="K3">
        <f t="shared" ref="K3:K13" si="7">J3*744</f>
        <v>9.9130733161916056E-3</v>
      </c>
      <c r="L3">
        <f t="shared" ref="L3:L13" si="8">K3-$G$31</f>
        <v>1.0439268316191606E-2</v>
      </c>
      <c r="M3">
        <f t="shared" ref="M3:M13" si="9">L3*A3</f>
        <v>2.5450936154875134</v>
      </c>
    </row>
    <row r="4" spans="1:19" x14ac:dyDescent="0.25">
      <c r="A4">
        <v>253.8</v>
      </c>
      <c r="B4">
        <f t="shared" si="0"/>
        <v>-19.349999999999966</v>
      </c>
      <c r="C4">
        <v>0.24</v>
      </c>
      <c r="D4">
        <f t="shared" si="1"/>
        <v>120.136803</v>
      </c>
      <c r="E4">
        <v>500570012.5</v>
      </c>
      <c r="F4">
        <f t="shared" si="2"/>
        <v>0.82346876999999996</v>
      </c>
      <c r="G4">
        <f t="shared" si="3"/>
        <v>0.47353198348979281</v>
      </c>
      <c r="H4">
        <f t="shared" si="4"/>
        <v>4.2235795463288085E-3</v>
      </c>
      <c r="I4">
        <f t="shared" si="5"/>
        <v>-6.3633257154366645E-7</v>
      </c>
      <c r="J4">
        <f t="shared" si="6"/>
        <v>1.2929359487668187E-5</v>
      </c>
      <c r="K4">
        <f t="shared" si="7"/>
        <v>9.6194434588251308E-3</v>
      </c>
      <c r="L4">
        <f t="shared" si="8"/>
        <v>1.0145638458825131E-2</v>
      </c>
      <c r="M4">
        <f t="shared" si="9"/>
        <v>2.5749630408498185</v>
      </c>
    </row>
    <row r="5" spans="1:19" x14ac:dyDescent="0.25">
      <c r="A5">
        <v>263.89999999999998</v>
      </c>
      <c r="B5">
        <f t="shared" si="0"/>
        <v>-9.25</v>
      </c>
      <c r="C5">
        <v>0.23</v>
      </c>
      <c r="D5">
        <f t="shared" si="1"/>
        <v>115.13110287500001</v>
      </c>
      <c r="E5">
        <v>500570012.5</v>
      </c>
      <c r="F5">
        <f t="shared" si="2"/>
        <v>0.81282135</v>
      </c>
      <c r="G5">
        <f t="shared" si="3"/>
        <v>0.4797349380648035</v>
      </c>
      <c r="H5">
        <f t="shared" si="4"/>
        <v>4.1689688227998858E-3</v>
      </c>
      <c r="I5">
        <f t="shared" si="5"/>
        <v>-6.4466810572827593E-7</v>
      </c>
      <c r="J5">
        <f t="shared" si="6"/>
        <v>1.2526084111561586E-5</v>
      </c>
      <c r="K5">
        <f t="shared" si="7"/>
        <v>9.3194065790018193E-3</v>
      </c>
      <c r="L5">
        <f t="shared" si="8"/>
        <v>9.8456015790018194E-3</v>
      </c>
      <c r="M5">
        <f t="shared" si="9"/>
        <v>2.59825425669858</v>
      </c>
    </row>
    <row r="6" spans="1:19" x14ac:dyDescent="0.25">
      <c r="A6">
        <v>272</v>
      </c>
      <c r="B6">
        <f t="shared" si="0"/>
        <v>-1.1499999999999773</v>
      </c>
      <c r="C6">
        <v>0.24</v>
      </c>
      <c r="D6">
        <f t="shared" si="1"/>
        <v>120.136803</v>
      </c>
      <c r="E6">
        <v>500570012.5</v>
      </c>
      <c r="F6">
        <f t="shared" si="2"/>
        <v>0.80428232999999993</v>
      </c>
      <c r="G6">
        <f t="shared" si="3"/>
        <v>0.4848282567640147</v>
      </c>
      <c r="H6">
        <f t="shared" si="4"/>
        <v>4.1251721039301551E-3</v>
      </c>
      <c r="I6">
        <f t="shared" si="5"/>
        <v>-6.5151251053843247E-7</v>
      </c>
      <c r="J6">
        <f t="shared" si="6"/>
        <v>1.3237793940093094E-5</v>
      </c>
      <c r="K6">
        <f t="shared" si="7"/>
        <v>9.8489186914292627E-3</v>
      </c>
      <c r="L6">
        <f t="shared" si="8"/>
        <v>1.0375113691429263E-2</v>
      </c>
      <c r="M6">
        <f t="shared" si="9"/>
        <v>2.8220309240687595</v>
      </c>
    </row>
    <row r="7" spans="1:19" x14ac:dyDescent="0.25">
      <c r="A7">
        <v>282.10000000000002</v>
      </c>
      <c r="B7">
        <f t="shared" si="0"/>
        <v>8.9500000000000455</v>
      </c>
      <c r="C7">
        <v>0.22</v>
      </c>
      <c r="D7">
        <f t="shared" si="1"/>
        <v>110.12540275000001</v>
      </c>
      <c r="E7">
        <v>500570012.5</v>
      </c>
      <c r="F7">
        <f t="shared" si="2"/>
        <v>0.79363490999999986</v>
      </c>
      <c r="G7">
        <f t="shared" si="3"/>
        <v>0.49133272123828331</v>
      </c>
      <c r="H7">
        <f t="shared" si="4"/>
        <v>4.0705613804012317E-3</v>
      </c>
      <c r="I7">
        <f t="shared" si="5"/>
        <v>-6.6025321391167136E-7</v>
      </c>
      <c r="J7">
        <f t="shared" si="6"/>
        <v>1.2242421948586062E-5</v>
      </c>
      <c r="K7">
        <f t="shared" si="7"/>
        <v>9.1083619297480309E-3</v>
      </c>
      <c r="L7">
        <f t="shared" si="8"/>
        <v>9.634556929748031E-3</v>
      </c>
      <c r="M7">
        <f t="shared" si="9"/>
        <v>2.7179085098819198</v>
      </c>
    </row>
    <row r="8" spans="1:19" x14ac:dyDescent="0.25">
      <c r="A8">
        <v>292.2</v>
      </c>
      <c r="B8">
        <f t="shared" si="0"/>
        <v>19.050000000000011</v>
      </c>
      <c r="C8">
        <v>0.2</v>
      </c>
      <c r="D8">
        <f t="shared" si="1"/>
        <v>100.11400250000001</v>
      </c>
      <c r="E8">
        <v>500570012.5</v>
      </c>
      <c r="F8">
        <f t="shared" si="2"/>
        <v>0.7829874899999999</v>
      </c>
      <c r="G8">
        <f t="shared" si="3"/>
        <v>0.49801408704499228</v>
      </c>
      <c r="H8">
        <f t="shared" si="4"/>
        <v>4.0159506568723091E-3</v>
      </c>
      <c r="I8">
        <f t="shared" si="5"/>
        <v>-6.6923163740457721E-7</v>
      </c>
      <c r="J8">
        <f t="shared" si="6"/>
        <v>1.1219978914986619E-5</v>
      </c>
      <c r="K8">
        <f t="shared" si="7"/>
        <v>8.347664312750044E-3</v>
      </c>
      <c r="L8">
        <f t="shared" si="8"/>
        <v>8.8738593127500442E-3</v>
      </c>
      <c r="M8">
        <f t="shared" si="9"/>
        <v>2.5929416911855627</v>
      </c>
    </row>
    <row r="9" spans="1:19" x14ac:dyDescent="0.25">
      <c r="A9">
        <v>302.3</v>
      </c>
      <c r="B9">
        <f t="shared" si="0"/>
        <v>29.150000000000034</v>
      </c>
      <c r="C9">
        <v>0.19</v>
      </c>
      <c r="D9">
        <f t="shared" si="1"/>
        <v>95.108302375000008</v>
      </c>
      <c r="E9">
        <v>500570012.5</v>
      </c>
      <c r="F9">
        <f t="shared" si="2"/>
        <v>0.77234006999999993</v>
      </c>
      <c r="G9">
        <f t="shared" si="3"/>
        <v>0.50487967042807969</v>
      </c>
      <c r="H9">
        <f t="shared" si="4"/>
        <v>3.9613399333433864E-3</v>
      </c>
      <c r="I9">
        <f t="shared" si="5"/>
        <v>-6.7845761259026742E-7</v>
      </c>
      <c r="J9">
        <f t="shared" si="6"/>
        <v>1.0772000955580849E-5</v>
      </c>
      <c r="K9">
        <f t="shared" si="7"/>
        <v>8.0143687109521522E-3</v>
      </c>
      <c r="L9">
        <f t="shared" si="8"/>
        <v>8.5405637109521523E-3</v>
      </c>
      <c r="M9">
        <f t="shared" si="9"/>
        <v>2.5818124098208357</v>
      </c>
    </row>
    <row r="10" spans="1:19" x14ac:dyDescent="0.25">
      <c r="A10">
        <v>312.39999999999998</v>
      </c>
      <c r="B10">
        <f t="shared" si="0"/>
        <v>39.25</v>
      </c>
      <c r="C10">
        <v>0.2</v>
      </c>
      <c r="D10">
        <f t="shared" si="1"/>
        <v>100.11400250000001</v>
      </c>
      <c r="E10">
        <v>500570012.5</v>
      </c>
      <c r="F10">
        <f t="shared" si="2"/>
        <v>0.76169264999999997</v>
      </c>
      <c r="G10">
        <f t="shared" si="3"/>
        <v>0.51193719671576188</v>
      </c>
      <c r="H10">
        <f t="shared" si="4"/>
        <v>3.9067292098144638E-3</v>
      </c>
      <c r="I10">
        <f t="shared" si="5"/>
        <v>-6.8794152076956497E-7</v>
      </c>
      <c r="J10">
        <f t="shared" si="6"/>
        <v>1.1533658790718663E-5</v>
      </c>
      <c r="K10">
        <f t="shared" si="7"/>
        <v>8.5810421402946844E-3</v>
      </c>
      <c r="L10">
        <f t="shared" si="8"/>
        <v>9.1072371402946845E-3</v>
      </c>
      <c r="M10">
        <f t="shared" si="9"/>
        <v>2.845100882628059</v>
      </c>
    </row>
    <row r="11" spans="1:19" x14ac:dyDescent="0.25">
      <c r="A11">
        <v>322.5</v>
      </c>
      <c r="B11">
        <f t="shared" si="0"/>
        <v>49.350000000000023</v>
      </c>
      <c r="C11">
        <v>0.18</v>
      </c>
      <c r="D11">
        <f t="shared" si="1"/>
        <v>90.102602250000004</v>
      </c>
      <c r="E11">
        <v>500570012.5</v>
      </c>
      <c r="F11">
        <f t="shared" si="2"/>
        <v>0.7510452299999999</v>
      </c>
      <c r="G11">
        <f t="shared" si="3"/>
        <v>0.51919482931806915</v>
      </c>
      <c r="H11">
        <f t="shared" si="4"/>
        <v>3.8521184862855403E-3</v>
      </c>
      <c r="I11">
        <f t="shared" si="5"/>
        <v>-6.9769433193790485E-7</v>
      </c>
      <c r="J11">
        <f t="shared" si="6"/>
        <v>1.0457682842414785E-5</v>
      </c>
      <c r="K11">
        <f t="shared" si="7"/>
        <v>7.7805160347565998E-3</v>
      </c>
      <c r="L11">
        <f t="shared" si="8"/>
        <v>8.3067110347566E-3</v>
      </c>
      <c r="M11">
        <f t="shared" si="9"/>
        <v>2.6789143087090035</v>
      </c>
    </row>
    <row r="12" spans="1:19" x14ac:dyDescent="0.25">
      <c r="A12">
        <v>332.6</v>
      </c>
      <c r="B12">
        <f t="shared" si="0"/>
        <v>59.450000000000045</v>
      </c>
      <c r="C12">
        <v>0.18</v>
      </c>
      <c r="D12">
        <f t="shared" si="1"/>
        <v>90.102602250000004</v>
      </c>
      <c r="E12">
        <v>500570012.5</v>
      </c>
      <c r="F12">
        <f t="shared" si="2"/>
        <v>0.74039780999999993</v>
      </c>
      <c r="G12">
        <f t="shared" si="3"/>
        <v>0.52666120122640558</v>
      </c>
      <c r="H12">
        <f t="shared" si="4"/>
        <v>3.7975077627566173E-3</v>
      </c>
      <c r="I12">
        <f t="shared" si="5"/>
        <v>-7.077276471144614E-7</v>
      </c>
      <c r="J12">
        <f t="shared" si="6"/>
        <v>1.0608071376721744E-5</v>
      </c>
      <c r="K12">
        <f t="shared" si="7"/>
        <v>7.8924051042809779E-3</v>
      </c>
      <c r="L12">
        <f t="shared" si="8"/>
        <v>8.418600104280978E-3</v>
      </c>
      <c r="M12">
        <f t="shared" si="9"/>
        <v>2.8000263946838535</v>
      </c>
    </row>
    <row r="13" spans="1:19" x14ac:dyDescent="0.25">
      <c r="A13">
        <v>342.7</v>
      </c>
      <c r="B13">
        <f t="shared" si="0"/>
        <v>69.550000000000011</v>
      </c>
      <c r="C13">
        <v>0.17</v>
      </c>
      <c r="D13">
        <f t="shared" si="1"/>
        <v>85.096902125000014</v>
      </c>
      <c r="E13">
        <v>500570012.5</v>
      </c>
      <c r="F13">
        <f t="shared" si="2"/>
        <v>0.72975038999999997</v>
      </c>
      <c r="G13">
        <f t="shared" si="3"/>
        <v>0.53434544927067462</v>
      </c>
      <c r="H13">
        <f t="shared" si="4"/>
        <v>3.7428970392276942E-3</v>
      </c>
      <c r="I13">
        <f t="shared" si="5"/>
        <v>-7.1805374437689576E-7</v>
      </c>
      <c r="J13">
        <f t="shared" si="6"/>
        <v>1.0125020500809257E-5</v>
      </c>
      <c r="K13">
        <f t="shared" si="7"/>
        <v>7.5330152526020874E-3</v>
      </c>
      <c r="L13">
        <f t="shared" si="8"/>
        <v>8.0592102526020875E-3</v>
      </c>
      <c r="M13">
        <f t="shared" si="9"/>
        <v>2.7618913535667353</v>
      </c>
    </row>
    <row r="20" spans="2:7" x14ac:dyDescent="0.25">
      <c r="D20" t="s">
        <v>16</v>
      </c>
      <c r="E20" t="s">
        <v>17</v>
      </c>
      <c r="F20" t="s">
        <v>18</v>
      </c>
    </row>
    <row r="21" spans="2:7" x14ac:dyDescent="0.25">
      <c r="C21" t="s">
        <v>19</v>
      </c>
      <c r="D21">
        <v>22</v>
      </c>
      <c r="E21">
        <v>2E-3</v>
      </c>
      <c r="F21">
        <f>0.80307-0.0010542*D21</f>
        <v>0.77987759999999995</v>
      </c>
    </row>
    <row r="22" spans="2:7" x14ac:dyDescent="0.25">
      <c r="C22">
        <v>0.5</v>
      </c>
      <c r="D22">
        <f>C22*F21</f>
        <v>0.38993879999999997</v>
      </c>
    </row>
    <row r="23" spans="2:7" x14ac:dyDescent="0.25">
      <c r="D23" t="s">
        <v>20</v>
      </c>
    </row>
    <row r="28" spans="2:7" x14ac:dyDescent="0.25">
      <c r="B28" t="s">
        <v>21</v>
      </c>
      <c r="F28" t="s">
        <v>22</v>
      </c>
      <c r="G28" t="s">
        <v>23</v>
      </c>
    </row>
    <row r="29" spans="2:7" x14ac:dyDescent="0.25">
      <c r="B29" t="s">
        <v>24</v>
      </c>
      <c r="F29">
        <v>20</v>
      </c>
      <c r="G29">
        <f>-5.24*10^-7</f>
        <v>-5.2399999999999998E-7</v>
      </c>
    </row>
    <row r="31" spans="2:7" x14ac:dyDescent="0.25">
      <c r="F31" s="3" t="s">
        <v>25</v>
      </c>
      <c r="G31">
        <f>-1052.39/2000000</f>
        <v>-5.2619500000000003E-4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MeCN</vt:lpstr>
      <vt:lpstr>TMS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2022-07-26T16:34:11Z</dcterms:modified>
</cp:coreProperties>
</file>