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MeCN" sheetId="1" r:id="rId1"/>
    <sheet name="TMS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31" i="2" l="1"/>
  <c r="G29" i="2"/>
  <c r="D22" i="2"/>
  <c r="F21" i="2"/>
  <c r="D13" i="2"/>
  <c r="B13" i="2"/>
  <c r="F13" i="2" s="1"/>
  <c r="F12" i="2"/>
  <c r="D12" i="2"/>
  <c r="B12" i="2"/>
  <c r="D11" i="2"/>
  <c r="B11" i="2"/>
  <c r="F11" i="2" s="1"/>
  <c r="D10" i="2"/>
  <c r="B10" i="2"/>
  <c r="F10" i="2" s="1"/>
  <c r="D9" i="2"/>
  <c r="B9" i="2"/>
  <c r="F9" i="2" s="1"/>
  <c r="D8" i="2"/>
  <c r="B8" i="2"/>
  <c r="F8" i="2" s="1"/>
  <c r="F7" i="2"/>
  <c r="D7" i="2"/>
  <c r="B7" i="2"/>
  <c r="F6" i="2"/>
  <c r="D6" i="2"/>
  <c r="B6" i="2"/>
  <c r="D5" i="2"/>
  <c r="B5" i="2"/>
  <c r="F5" i="2" s="1"/>
  <c r="F4" i="2"/>
  <c r="D4" i="2"/>
  <c r="B4" i="2"/>
  <c r="F3" i="2"/>
  <c r="D3" i="2"/>
  <c r="B3" i="2"/>
  <c r="D2" i="2"/>
  <c r="B2" i="2"/>
  <c r="F2" i="2" s="1"/>
  <c r="G2" i="2" s="1"/>
  <c r="H2" i="2" s="1"/>
  <c r="Q4" i="1"/>
  <c r="Q5" i="1"/>
  <c r="Q6" i="1"/>
  <c r="Q7" i="1"/>
  <c r="Q8" i="1"/>
  <c r="Q9" i="1"/>
  <c r="Q10" i="1"/>
  <c r="Q11" i="1"/>
  <c r="Q12" i="1"/>
  <c r="Q13" i="1"/>
  <c r="Q3" i="1"/>
  <c r="G13" i="2" l="1"/>
  <c r="H13" i="2" s="1"/>
  <c r="J13" i="2" s="1"/>
  <c r="K13" i="2" s="1"/>
  <c r="L13" i="2" s="1"/>
  <c r="M13" i="2" s="1"/>
  <c r="I13" i="2"/>
  <c r="I2" i="2"/>
  <c r="J2" i="2" s="1"/>
  <c r="K2" i="2" s="1"/>
  <c r="L2" i="2" s="1"/>
  <c r="M2" i="2" s="1"/>
  <c r="G3" i="2"/>
  <c r="H3" i="2" s="1"/>
  <c r="G4" i="2"/>
  <c r="H4" i="2" s="1"/>
  <c r="G5" i="2"/>
  <c r="H5" i="2" s="1"/>
  <c r="G6" i="2"/>
  <c r="H6" i="2" s="1"/>
  <c r="J6" i="2" s="1"/>
  <c r="K6" i="2" s="1"/>
  <c r="L6" i="2" s="1"/>
  <c r="M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I3" i="2"/>
  <c r="I4" i="2"/>
  <c r="I5" i="2"/>
  <c r="I6" i="2"/>
  <c r="I7" i="2"/>
  <c r="I8" i="2"/>
  <c r="J8" i="2" s="1"/>
  <c r="K8" i="2" s="1"/>
  <c r="L8" i="2" s="1"/>
  <c r="M8" i="2" s="1"/>
  <c r="I9" i="2"/>
  <c r="I10" i="2"/>
  <c r="I11" i="2"/>
  <c r="I12" i="2"/>
  <c r="J12" i="2" s="1"/>
  <c r="K12" i="2" s="1"/>
  <c r="L12" i="2" s="1"/>
  <c r="M12" i="2" s="1"/>
  <c r="R13" i="1"/>
  <c r="R12" i="1"/>
  <c r="R11" i="1"/>
  <c r="R10" i="1"/>
  <c r="R9" i="1"/>
  <c r="R8" i="1"/>
  <c r="R7" i="1"/>
  <c r="R6" i="1"/>
  <c r="R5" i="1"/>
  <c r="R4" i="1"/>
  <c r="R3" i="1"/>
  <c r="J3" i="2" l="1"/>
  <c r="K3" i="2" s="1"/>
  <c r="L3" i="2" s="1"/>
  <c r="M3" i="2" s="1"/>
  <c r="J11" i="2"/>
  <c r="K11" i="2" s="1"/>
  <c r="L11" i="2" s="1"/>
  <c r="M11" i="2" s="1"/>
  <c r="J9" i="2"/>
  <c r="K9" i="2" s="1"/>
  <c r="L9" i="2" s="1"/>
  <c r="M9" i="2" s="1"/>
  <c r="J10" i="2"/>
  <c r="K10" i="2" s="1"/>
  <c r="L10" i="2" s="1"/>
  <c r="M10" i="2" s="1"/>
  <c r="J7" i="2"/>
  <c r="K7" i="2" s="1"/>
  <c r="L7" i="2" s="1"/>
  <c r="M7" i="2" s="1"/>
  <c r="J5" i="2"/>
  <c r="K5" i="2" s="1"/>
  <c r="L5" i="2" s="1"/>
  <c r="M5" i="2" s="1"/>
  <c r="J4" i="2"/>
  <c r="K4" i="2" s="1"/>
  <c r="L4" i="2" s="1"/>
  <c r="M4" i="2" s="1"/>
  <c r="G31" i="1"/>
  <c r="G29" i="1"/>
  <c r="I3" i="1" s="1"/>
  <c r="F21" i="1"/>
  <c r="D22" i="1" s="1"/>
  <c r="D13" i="1"/>
  <c r="B13" i="1"/>
  <c r="F13" i="1" s="1"/>
  <c r="D12" i="1"/>
  <c r="B12" i="1"/>
  <c r="F12" i="1" s="1"/>
  <c r="D11" i="1"/>
  <c r="B11" i="1"/>
  <c r="F11" i="1" s="1"/>
  <c r="F10" i="1"/>
  <c r="I10" i="1" s="1"/>
  <c r="D10" i="1"/>
  <c r="B10" i="1"/>
  <c r="D9" i="1"/>
  <c r="B9" i="1"/>
  <c r="F9" i="1" s="1"/>
  <c r="D8" i="1"/>
  <c r="B8" i="1"/>
  <c r="F8" i="1" s="1"/>
  <c r="D7" i="1"/>
  <c r="B7" i="1"/>
  <c r="F7" i="1" s="1"/>
  <c r="F6" i="1"/>
  <c r="D6" i="1"/>
  <c r="B6" i="1"/>
  <c r="D5" i="1"/>
  <c r="B5" i="1"/>
  <c r="F5" i="1" s="1"/>
  <c r="D4" i="1"/>
  <c r="B4" i="1"/>
  <c r="F4" i="1" s="1"/>
  <c r="G4" i="1" s="1"/>
  <c r="H4" i="1" s="1"/>
  <c r="D3" i="1"/>
  <c r="B3" i="1"/>
  <c r="F3" i="1" s="1"/>
  <c r="F2" i="1"/>
  <c r="D2" i="1"/>
  <c r="B2" i="1"/>
  <c r="G12" i="1" l="1"/>
  <c r="H12" i="1" s="1"/>
  <c r="J12" i="1" s="1"/>
  <c r="K12" i="1" s="1"/>
  <c r="L12" i="1" s="1"/>
  <c r="M12" i="1" s="1"/>
  <c r="G2" i="1"/>
  <c r="H2" i="1" s="1"/>
  <c r="J2" i="1" s="1"/>
  <c r="K2" i="1" s="1"/>
  <c r="L2" i="1" s="1"/>
  <c r="M2" i="1" s="1"/>
  <c r="G7" i="1"/>
  <c r="H7" i="1" s="1"/>
  <c r="G6" i="1"/>
  <c r="H6" i="1" s="1"/>
  <c r="I6" i="1"/>
  <c r="I4" i="1"/>
  <c r="J4" i="1" s="1"/>
  <c r="K4" i="1" s="1"/>
  <c r="L4" i="1" s="1"/>
  <c r="M4" i="1" s="1"/>
  <c r="I12" i="1"/>
  <c r="G13" i="1"/>
  <c r="H13" i="1" s="1"/>
  <c r="I2" i="1"/>
  <c r="G3" i="1"/>
  <c r="H3" i="1" s="1"/>
  <c r="G11" i="1"/>
  <c r="H11" i="1" s="1"/>
  <c r="J11" i="1" s="1"/>
  <c r="K11" i="1" s="1"/>
  <c r="L11" i="1" s="1"/>
  <c r="M11" i="1" s="1"/>
  <c r="J3" i="1"/>
  <c r="K3" i="1" s="1"/>
  <c r="L3" i="1" s="1"/>
  <c r="M3" i="1" s="1"/>
  <c r="J6" i="1"/>
  <c r="K6" i="1" s="1"/>
  <c r="L6" i="1" s="1"/>
  <c r="M6" i="1" s="1"/>
  <c r="I8" i="1"/>
  <c r="G5" i="1"/>
  <c r="H5" i="1" s="1"/>
  <c r="G9" i="1"/>
  <c r="H9" i="1" s="1"/>
  <c r="J9" i="1"/>
  <c r="K9" i="1" s="1"/>
  <c r="L9" i="1" s="1"/>
  <c r="M9" i="1" s="1"/>
  <c r="I5" i="1"/>
  <c r="I7" i="1"/>
  <c r="J7" i="1" s="1"/>
  <c r="K7" i="1" s="1"/>
  <c r="L7" i="1" s="1"/>
  <c r="M7" i="1" s="1"/>
  <c r="G8" i="1"/>
  <c r="H8" i="1" s="1"/>
  <c r="I9" i="1"/>
  <c r="G10" i="1"/>
  <c r="H10" i="1" s="1"/>
  <c r="J10" i="1" s="1"/>
  <c r="K10" i="1" s="1"/>
  <c r="L10" i="1" s="1"/>
  <c r="M10" i="1" s="1"/>
  <c r="I11" i="1"/>
  <c r="I13" i="1"/>
  <c r="J13" i="1" l="1"/>
  <c r="K13" i="1" s="1"/>
  <c r="L13" i="1" s="1"/>
  <c r="M13" i="1" s="1"/>
  <c r="J5" i="1"/>
  <c r="K5" i="1" s="1"/>
  <c r="L5" i="1" s="1"/>
  <c r="M5" i="1" s="1"/>
  <c r="J8" i="1"/>
  <c r="K8" i="1" s="1"/>
  <c r="L8" i="1" s="1"/>
  <c r="M8" i="1" s="1"/>
</calcChain>
</file>

<file path=xl/sharedStrings.xml><?xml version="1.0" encoding="utf-8"?>
<sst xmlns="http://schemas.openxmlformats.org/spreadsheetml/2006/main" count="49" uniqueCount="26">
  <si>
    <t>T/ K</t>
  </si>
  <si>
    <t>T / degrees C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</si>
  <si>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f / ppm</t>
    </r>
  </si>
  <si>
    <r>
      <t>D</t>
    </r>
    <r>
      <rPr>
        <sz val="11"/>
        <color theme="1"/>
        <rFont val="Calibri"/>
        <family val="2"/>
        <scheme val="minor"/>
      </rPr>
      <t>f / Hz</t>
    </r>
  </si>
  <si>
    <t>f / Hz</t>
  </si>
  <si>
    <t>d / g cm-3</t>
  </si>
  <si>
    <t>v / cm3</t>
  </si>
  <si>
    <t>m / g cm-3</t>
  </si>
  <si>
    <r>
      <rPr>
        <sz val="11"/>
        <color theme="1"/>
        <rFont val="Symbol"/>
        <family val="1"/>
        <charset val="2"/>
      </rPr>
      <t>c</t>
    </r>
    <r>
      <rPr>
        <sz val="11"/>
        <color theme="1"/>
        <rFont val="Calibri"/>
        <family val="2"/>
        <scheme val="minor"/>
      </rPr>
      <t>0</t>
    </r>
  </si>
  <si>
    <r>
      <t>c</t>
    </r>
    <r>
      <rPr>
        <sz val="11"/>
        <color theme="1"/>
        <rFont val="Calibri"/>
        <family val="2"/>
        <scheme val="minor"/>
      </rPr>
      <t>g + co</t>
    </r>
  </si>
  <si>
    <r>
      <t>c</t>
    </r>
    <r>
      <rPr>
        <sz val="11"/>
        <color theme="1"/>
        <rFont val="Calibri"/>
        <family val="2"/>
        <scheme val="minor"/>
      </rPr>
      <t>m</t>
    </r>
  </si>
  <si>
    <t>cm corrected</t>
  </si>
  <si>
    <t>xmT</t>
  </si>
  <si>
    <t>T approx</t>
  </si>
  <si>
    <t>mass complex (g)</t>
  </si>
  <si>
    <t>d (temp exp)</t>
  </si>
  <si>
    <t>volumen (mL)</t>
  </si>
  <si>
    <t>mass solvent</t>
  </si>
  <si>
    <t>pagina mass susc acetonitrile:</t>
  </si>
  <si>
    <t>Temp</t>
  </si>
  <si>
    <t>Xo</t>
  </si>
  <si>
    <t>http://www.chimichi.it/facilities/nmr/acetnitr.html</t>
  </si>
  <si>
    <t>Diamagnetic complex corrections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</si>
  <si>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f / ppm 2</t>
    </r>
  </si>
  <si>
    <t>D 1</t>
  </si>
  <si>
    <t>D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</si>
</sst>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28575">
              <a:noFill/>
            </a:ln>
          </c:spPr>
          <c:xVal>
            <c:numRef>
              <c:f>MeCN!$A$2:$A$13</c:f>
              <c:numCache>
                <c:formatCode>General</c:formatCode>
                <c:ptCount val="12"/>
                <c:pt idx="0">
                  <c:v>236.7</c:v>
                </c:pt>
                <c:pt idx="1">
                  <c:v>243.8</c:v>
                </c:pt>
                <c:pt idx="2">
                  <c:v>253.8</c:v>
                </c:pt>
                <c:pt idx="3">
                  <c:v>263.89999999999998</c:v>
                </c:pt>
                <c:pt idx="4">
                  <c:v>272</c:v>
                </c:pt>
                <c:pt idx="5">
                  <c:v>282.10000000000002</c:v>
                </c:pt>
                <c:pt idx="6">
                  <c:v>292.2</c:v>
                </c:pt>
                <c:pt idx="7">
                  <c:v>302.3</c:v>
                </c:pt>
                <c:pt idx="8">
                  <c:v>312.39999999999998</c:v>
                </c:pt>
                <c:pt idx="9">
                  <c:v>322.5</c:v>
                </c:pt>
                <c:pt idx="10">
                  <c:v>332.6</c:v>
                </c:pt>
                <c:pt idx="11">
                  <c:v>342.7</c:v>
                </c:pt>
              </c:numCache>
            </c:numRef>
          </c:xVal>
          <c:yVal>
            <c:numRef>
              <c:f>MeCN!$M$2:$M$13</c:f>
              <c:numCache>
                <c:formatCode>General</c:formatCode>
                <c:ptCount val="12"/>
                <c:pt idx="0">
                  <c:v>3.4530199334505705</c:v>
                </c:pt>
                <c:pt idx="1">
                  <c:v>3.40242630200762</c:v>
                </c:pt>
                <c:pt idx="2">
                  <c:v>3.4272992240575779</c:v>
                </c:pt>
                <c:pt idx="3">
                  <c:v>3.3711056887959971</c:v>
                </c:pt>
                <c:pt idx="4">
                  <c:v>3.4231724197962126</c:v>
                </c:pt>
                <c:pt idx="5">
                  <c:v>3.3500317234490984</c:v>
                </c:pt>
                <c:pt idx="6">
                  <c:v>3.4415304164046985</c:v>
                </c:pt>
                <c:pt idx="7">
                  <c:v>3.3133811391899197</c:v>
                </c:pt>
                <c:pt idx="8">
                  <c:v>3.4537579779363776</c:v>
                </c:pt>
                <c:pt idx="9">
                  <c:v>3.4099836001139638</c:v>
                </c:pt>
                <c:pt idx="10">
                  <c:v>3.4051989500820832</c:v>
                </c:pt>
                <c:pt idx="11">
                  <c:v>3.4832122059248349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B6-499C-9482-28BE68BE0C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680256"/>
        <c:axId val="101681792"/>
      </c:scatterChart>
      <c:valAx>
        <c:axId val="101680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1681792"/>
        <c:crosses val="autoZero"/>
        <c:crossBetween val="midCat"/>
      </c:valAx>
      <c:valAx>
        <c:axId val="101681792"/>
        <c:scaling>
          <c:orientation val="minMax"/>
          <c:max val="3.75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10168025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28575">
              <a:noFill/>
            </a:ln>
          </c:spPr>
          <c:xVal>
            <c:numRef>
              <c:f>TMS!$A$2:$A$13</c:f>
              <c:numCache>
                <c:formatCode>General</c:formatCode>
                <c:ptCount val="12"/>
                <c:pt idx="0">
                  <c:v>236.7</c:v>
                </c:pt>
                <c:pt idx="1">
                  <c:v>243.8</c:v>
                </c:pt>
                <c:pt idx="2">
                  <c:v>253.8</c:v>
                </c:pt>
                <c:pt idx="3">
                  <c:v>263.89999999999998</c:v>
                </c:pt>
                <c:pt idx="4">
                  <c:v>272</c:v>
                </c:pt>
                <c:pt idx="5">
                  <c:v>282.10000000000002</c:v>
                </c:pt>
                <c:pt idx="6">
                  <c:v>292.2</c:v>
                </c:pt>
                <c:pt idx="7">
                  <c:v>302.3</c:v>
                </c:pt>
                <c:pt idx="8">
                  <c:v>312.39999999999998</c:v>
                </c:pt>
                <c:pt idx="9">
                  <c:v>322.5</c:v>
                </c:pt>
                <c:pt idx="10">
                  <c:v>332.6</c:v>
                </c:pt>
                <c:pt idx="11">
                  <c:v>342.7</c:v>
                </c:pt>
              </c:numCache>
            </c:numRef>
          </c:xVal>
          <c:yVal>
            <c:numRef>
              <c:f>TMS!$M$2:$M$13</c:f>
              <c:numCache>
                <c:formatCode>General</c:formatCode>
                <c:ptCount val="12"/>
                <c:pt idx="0">
                  <c:v>2.9576277463379719</c:v>
                </c:pt>
                <c:pt idx="1">
                  <c:v>2.9309798368202369</c:v>
                </c:pt>
                <c:pt idx="2">
                  <c:v>2.944717422589473</c:v>
                </c:pt>
                <c:pt idx="3">
                  <c:v>2.8924609459781219</c:v>
                </c:pt>
                <c:pt idx="4">
                  <c:v>2.9413293624588297</c:v>
                </c:pt>
                <c:pt idx="5">
                  <c:v>2.8805201243041072</c:v>
                </c:pt>
                <c:pt idx="6">
                  <c:v>2.9319799401918138</c:v>
                </c:pt>
                <c:pt idx="7">
                  <c:v>2.8564041579870891</c:v>
                </c:pt>
                <c:pt idx="8">
                  <c:v>2.9343316400423722</c:v>
                </c:pt>
                <c:pt idx="9">
                  <c:v>2.9362641339038342</c:v>
                </c:pt>
                <c:pt idx="10">
                  <c:v>2.8285025731442643</c:v>
                </c:pt>
                <c:pt idx="11">
                  <c:v>2.8327073521351824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A1-4BB7-9DB9-0EFB6E487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013952"/>
        <c:axId val="102028032"/>
      </c:scatterChart>
      <c:valAx>
        <c:axId val="10201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2028032"/>
        <c:crosses val="autoZero"/>
        <c:crossBetween val="midCat"/>
      </c:valAx>
      <c:valAx>
        <c:axId val="102028032"/>
        <c:scaling>
          <c:orientation val="minMax"/>
          <c:max val="3.75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1020139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1057275</xdr:colOff>
      <xdr:row>16</xdr:row>
      <xdr:rowOff>180974</xdr:rowOff>
    </xdr:from>
    <xdr:to>
      <xdr:col>14</xdr:col>
      <xdr:colOff>361950</xdr:colOff>
      <xdr:row>32</xdr:row>
      <xdr:rowOff>76199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13</xdr:row>
      <xdr:rowOff>161925</xdr:rowOff>
    </xdr:from>
    <xdr:to>
      <xdr:col>15</xdr:col>
      <xdr:colOff>219075</xdr:colOff>
      <xdr:row>32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abSelected="1" topLeftCell="H1" workbookViewId="0">
      <selection activeCell="M13" sqref="M2:M13"/>
    </sheetView>
  </sheetViews>
  <sheetFormatPr defaultRowHeight="15" x14ac:dyDescent="0.25"/>
  <cols>
    <col min="1" max="1" width="24" customWidth="1"/>
    <col min="2" max="2" width="13.140625" customWidth="1"/>
    <col min="3" max="3" width="11.7109375" customWidth="1"/>
    <col min="4" max="4" width="17.85546875" customWidth="1"/>
    <col min="5" max="5" width="15.85546875" customWidth="1"/>
    <col min="6" max="6" width="20.85546875" customWidth="1"/>
    <col min="7" max="7" width="18.85546875" customWidth="1"/>
    <col min="8" max="8" width="17.28515625" customWidth="1"/>
    <col min="9" max="9" width="16.5703125" customWidth="1"/>
    <col min="10" max="10" width="18.7109375" customWidth="1"/>
    <col min="11" max="11" width="15.42578125" customWidth="1"/>
    <col min="12" max="12" width="13.28515625" customWidth="1"/>
    <col min="13" max="13" width="18.5703125" customWidth="1"/>
    <col min="16" max="16" width="16.42578125" customWidth="1"/>
  </cols>
  <sheetData>
    <row r="1" spans="1:18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s="1" t="s">
        <v>10</v>
      </c>
      <c r="L1" s="2" t="s">
        <v>11</v>
      </c>
      <c r="M1" t="s">
        <v>12</v>
      </c>
    </row>
    <row r="2" spans="1:18" x14ac:dyDescent="0.25">
      <c r="A2">
        <v>236.7</v>
      </c>
      <c r="B2">
        <f>A2-273.15</f>
        <v>-36.449999999999989</v>
      </c>
      <c r="C2">
        <v>0.621</v>
      </c>
      <c r="D2">
        <f>500.5700125*C2</f>
        <v>310.85397776249999</v>
      </c>
      <c r="E2">
        <v>500570012.5</v>
      </c>
      <c r="F2">
        <f>0.80307-0.0010542*B2</f>
        <v>0.84149558999999996</v>
      </c>
      <c r="G2">
        <f>$D$22/F2</f>
        <v>0.46338781169370119</v>
      </c>
      <c r="H2">
        <f>$E$21/G2</f>
        <v>7.5530687507885854E-3</v>
      </c>
      <c r="I2">
        <f>$G$29*(1/F2)</f>
        <v>-6.2270082722596332E-7</v>
      </c>
      <c r="J2">
        <f>((3*D2)/(4*PI()*E2*H2))+I2</f>
        <v>1.9005457525578921E-5</v>
      </c>
      <c r="K2">
        <f>J2*744</f>
        <v>1.4140060399030718E-2</v>
      </c>
      <c r="L2">
        <f>K2-$G$31</f>
        <v>1.4588170399030717E-2</v>
      </c>
      <c r="M2">
        <f>L2*A2</f>
        <v>3.4530199334505705</v>
      </c>
      <c r="P2" t="s">
        <v>23</v>
      </c>
      <c r="Q2" s="1" t="s">
        <v>24</v>
      </c>
      <c r="R2" s="1" t="s">
        <v>25</v>
      </c>
    </row>
    <row r="3" spans="1:18" x14ac:dyDescent="0.25">
      <c r="A3">
        <v>243.8</v>
      </c>
      <c r="B3">
        <f t="shared" ref="B3:B13" si="0">A3-273.15</f>
        <v>-29.349999999999966</v>
      </c>
      <c r="C3">
        <v>0.58899999999999997</v>
      </c>
      <c r="D3">
        <f t="shared" ref="D3:D13" si="1">500.5700125*C3</f>
        <v>294.83573736249997</v>
      </c>
      <c r="E3">
        <v>500570012.5</v>
      </c>
      <c r="F3">
        <f t="shared" ref="F3:F13" si="2">0.80307-0.0010542*B3</f>
        <v>0.8340107699999999</v>
      </c>
      <c r="G3">
        <f t="shared" ref="G3:G13" si="3">$D$22/F3</f>
        <v>0.46754648024509327</v>
      </c>
      <c r="H3">
        <f t="shared" ref="H3:H13" si="4">$E$21/G3</f>
        <v>7.4858867468433508E-3</v>
      </c>
      <c r="I3">
        <f t="shared" ref="I3:I13" si="5">$G$29*(1/F3)</f>
        <v>-6.2828924859087859E-7</v>
      </c>
      <c r="J3">
        <f t="shared" ref="J3:J13" si="6">((3*D3)/(4*PI()*E3*H3))+I3</f>
        <v>1.8155509782430182E-5</v>
      </c>
      <c r="K3">
        <f t="shared" ref="K3:K13" si="7">J3*744</f>
        <v>1.3507699278128055E-2</v>
      </c>
      <c r="L3">
        <f t="shared" ref="L3:L13" si="8">K3-$G$31</f>
        <v>1.3955809278128055E-2</v>
      </c>
      <c r="M3">
        <f t="shared" ref="M3:M13" si="9">L3*A3</f>
        <v>3.40242630200762</v>
      </c>
      <c r="P3">
        <v>0.60799999999999998</v>
      </c>
      <c r="Q3">
        <f>C3-C2</f>
        <v>-3.2000000000000028E-2</v>
      </c>
      <c r="R3">
        <f>P3-P4</f>
        <v>2.8000000000000025E-2</v>
      </c>
    </row>
    <row r="4" spans="1:18" x14ac:dyDescent="0.25">
      <c r="A4">
        <v>253.8</v>
      </c>
      <c r="B4">
        <f t="shared" si="0"/>
        <v>-19.349999999999966</v>
      </c>
      <c r="C4">
        <v>0.56299999999999994</v>
      </c>
      <c r="D4">
        <f t="shared" si="1"/>
        <v>281.82091703750001</v>
      </c>
      <c r="E4">
        <v>500570012.5</v>
      </c>
      <c r="F4">
        <f t="shared" si="2"/>
        <v>0.82346876999999996</v>
      </c>
      <c r="G4">
        <f t="shared" si="3"/>
        <v>0.47353198348979281</v>
      </c>
      <c r="H4">
        <f t="shared" si="4"/>
        <v>7.3912642060754152E-3</v>
      </c>
      <c r="I4">
        <f t="shared" si="5"/>
        <v>-6.3633257154366645E-7</v>
      </c>
      <c r="J4">
        <f t="shared" si="6"/>
        <v>1.7548154641161749E-5</v>
      </c>
      <c r="K4">
        <f t="shared" si="7"/>
        <v>1.3055827053024341E-2</v>
      </c>
      <c r="L4">
        <f t="shared" si="8"/>
        <v>1.3503937053024341E-2</v>
      </c>
      <c r="M4">
        <f t="shared" si="9"/>
        <v>3.4272992240575779</v>
      </c>
      <c r="P4">
        <v>0.57999999999999996</v>
      </c>
      <c r="Q4">
        <f t="shared" ref="Q4:Q13" si="10">C4-C3</f>
        <v>-2.6000000000000023E-2</v>
      </c>
      <c r="R4">
        <f t="shared" ref="R4:R13" si="11">P4-P5</f>
        <v>2.6999999999999913E-2</v>
      </c>
    </row>
    <row r="5" spans="1:18" x14ac:dyDescent="0.25">
      <c r="A5">
        <v>263.89999999999998</v>
      </c>
      <c r="B5">
        <f t="shared" si="0"/>
        <v>-9.25</v>
      </c>
      <c r="C5">
        <v>0.52600000000000002</v>
      </c>
      <c r="D5">
        <f t="shared" si="1"/>
        <v>263.299826575</v>
      </c>
      <c r="E5">
        <v>500570012.5</v>
      </c>
      <c r="F5">
        <f t="shared" si="2"/>
        <v>0.81282135</v>
      </c>
      <c r="G5">
        <f t="shared" si="3"/>
        <v>0.4797349380648035</v>
      </c>
      <c r="H5">
        <f t="shared" si="4"/>
        <v>7.2956954398998002E-3</v>
      </c>
      <c r="I5">
        <f t="shared" si="5"/>
        <v>-6.4466810572827593E-7</v>
      </c>
      <c r="J5">
        <f t="shared" si="6"/>
        <v>1.6567296282580957E-5</v>
      </c>
      <c r="K5">
        <f t="shared" si="7"/>
        <v>1.2326068434240233E-2</v>
      </c>
      <c r="L5">
        <f t="shared" si="8"/>
        <v>1.2774178434240233E-2</v>
      </c>
      <c r="M5">
        <f t="shared" si="9"/>
        <v>3.3711056887959971</v>
      </c>
      <c r="P5">
        <v>0.55300000000000005</v>
      </c>
      <c r="Q5">
        <f t="shared" si="10"/>
        <v>-3.6999999999999922E-2</v>
      </c>
      <c r="R5">
        <f t="shared" si="11"/>
        <v>3.7000000000000033E-2</v>
      </c>
    </row>
    <row r="6" spans="1:18" x14ac:dyDescent="0.25">
      <c r="A6">
        <v>272</v>
      </c>
      <c r="B6">
        <f t="shared" si="0"/>
        <v>-1.1499999999999773</v>
      </c>
      <c r="C6">
        <v>0.51300000000000001</v>
      </c>
      <c r="D6">
        <f t="shared" si="1"/>
        <v>256.79241641250002</v>
      </c>
      <c r="E6">
        <v>500570012.5</v>
      </c>
      <c r="F6">
        <f t="shared" si="2"/>
        <v>0.80428232999999993</v>
      </c>
      <c r="G6">
        <f t="shared" si="3"/>
        <v>0.4848282567640147</v>
      </c>
      <c r="H6">
        <f t="shared" si="4"/>
        <v>7.2190511818777713E-3</v>
      </c>
      <c r="I6">
        <f t="shared" si="5"/>
        <v>-6.5151251053843247E-7</v>
      </c>
      <c r="J6">
        <f t="shared" si="6"/>
        <v>1.6313283225590077E-5</v>
      </c>
      <c r="K6">
        <f t="shared" si="7"/>
        <v>1.2137082719839017E-2</v>
      </c>
      <c r="L6">
        <f t="shared" si="8"/>
        <v>1.2585192719839017E-2</v>
      </c>
      <c r="M6">
        <f t="shared" si="9"/>
        <v>3.4231724197962126</v>
      </c>
      <c r="P6">
        <v>0.51600000000000001</v>
      </c>
      <c r="Q6">
        <f t="shared" si="10"/>
        <v>-1.3000000000000012E-2</v>
      </c>
      <c r="R6">
        <f t="shared" si="11"/>
        <v>1.2000000000000011E-2</v>
      </c>
    </row>
    <row r="7" spans="1:18" x14ac:dyDescent="0.25">
      <c r="A7">
        <v>282.10000000000002</v>
      </c>
      <c r="B7">
        <f t="shared" si="0"/>
        <v>8.9500000000000455</v>
      </c>
      <c r="C7">
        <v>0.47799999999999998</v>
      </c>
      <c r="D7">
        <f t="shared" si="1"/>
        <v>239.27246597499999</v>
      </c>
      <c r="E7">
        <v>500570012.5</v>
      </c>
      <c r="F7">
        <f t="shared" si="2"/>
        <v>0.79363490999999986</v>
      </c>
      <c r="G7">
        <f t="shared" si="3"/>
        <v>0.49133272123828331</v>
      </c>
      <c r="H7">
        <f t="shared" si="4"/>
        <v>7.1234824157021554E-3</v>
      </c>
      <c r="I7">
        <f t="shared" si="5"/>
        <v>-6.6025321391167136E-7</v>
      </c>
      <c r="J7">
        <f t="shared" si="6"/>
        <v>1.5359172052773829E-5</v>
      </c>
      <c r="K7">
        <f t="shared" si="7"/>
        <v>1.1427224007263729E-2</v>
      </c>
      <c r="L7">
        <f t="shared" si="8"/>
        <v>1.1875334007263729E-2</v>
      </c>
      <c r="M7">
        <f t="shared" si="9"/>
        <v>3.3500317234490984</v>
      </c>
      <c r="P7">
        <v>0.504</v>
      </c>
      <c r="Q7">
        <f t="shared" si="10"/>
        <v>-3.5000000000000031E-2</v>
      </c>
      <c r="R7">
        <f t="shared" si="11"/>
        <v>3.400000000000003E-2</v>
      </c>
    </row>
    <row r="8" spans="1:18" x14ac:dyDescent="0.25">
      <c r="A8">
        <v>292.2</v>
      </c>
      <c r="B8">
        <f t="shared" si="0"/>
        <v>19.050000000000011</v>
      </c>
      <c r="C8">
        <v>0.46800000000000003</v>
      </c>
      <c r="D8">
        <f t="shared" si="1"/>
        <v>234.26676585000001</v>
      </c>
      <c r="E8">
        <v>500570012.5</v>
      </c>
      <c r="F8">
        <f t="shared" si="2"/>
        <v>0.7829874899999999</v>
      </c>
      <c r="G8">
        <f t="shared" si="3"/>
        <v>0.49801408704499228</v>
      </c>
      <c r="H8">
        <f t="shared" si="4"/>
        <v>7.0279136495265404E-3</v>
      </c>
      <c r="I8">
        <f t="shared" si="5"/>
        <v>-6.6923163740457721E-7</v>
      </c>
      <c r="J8">
        <f t="shared" si="6"/>
        <v>1.5228341329792796E-5</v>
      </c>
      <c r="K8">
        <f t="shared" si="7"/>
        <v>1.1329885949365841E-2</v>
      </c>
      <c r="L8">
        <f t="shared" si="8"/>
        <v>1.1777995949365841E-2</v>
      </c>
      <c r="M8">
        <f t="shared" si="9"/>
        <v>3.4415304164046985</v>
      </c>
      <c r="P8">
        <v>0.47</v>
      </c>
      <c r="Q8">
        <f t="shared" si="10"/>
        <v>-9.9999999999999534E-3</v>
      </c>
      <c r="R8">
        <f t="shared" si="11"/>
        <v>1.3999999999999957E-2</v>
      </c>
    </row>
    <row r="9" spans="1:18" x14ac:dyDescent="0.25">
      <c r="A9">
        <v>302.3</v>
      </c>
      <c r="B9">
        <f t="shared" si="0"/>
        <v>29.150000000000034</v>
      </c>
      <c r="C9">
        <v>0.43</v>
      </c>
      <c r="D9">
        <f t="shared" si="1"/>
        <v>215.24510537500001</v>
      </c>
      <c r="E9">
        <v>500570012.5</v>
      </c>
      <c r="F9">
        <f t="shared" si="2"/>
        <v>0.77234006999999993</v>
      </c>
      <c r="G9">
        <f t="shared" si="3"/>
        <v>0.50487967042807969</v>
      </c>
      <c r="H9">
        <f t="shared" si="4"/>
        <v>6.9323448833509263E-3</v>
      </c>
      <c r="I9">
        <f t="shared" si="5"/>
        <v>-6.7845761259026742E-7</v>
      </c>
      <c r="J9">
        <f t="shared" si="6"/>
        <v>1.4129654219931777E-5</v>
      </c>
      <c r="K9">
        <f t="shared" si="7"/>
        <v>1.0512462739629242E-2</v>
      </c>
      <c r="L9">
        <f t="shared" si="8"/>
        <v>1.0960572739629242E-2</v>
      </c>
      <c r="M9">
        <f t="shared" si="9"/>
        <v>3.3133811391899197</v>
      </c>
      <c r="P9">
        <v>0.45600000000000002</v>
      </c>
      <c r="Q9">
        <f t="shared" si="10"/>
        <v>-3.8000000000000034E-2</v>
      </c>
      <c r="R9">
        <f t="shared" si="11"/>
        <v>3.2000000000000028E-2</v>
      </c>
    </row>
    <row r="10" spans="1:18" x14ac:dyDescent="0.25">
      <c r="A10">
        <v>312.39999999999998</v>
      </c>
      <c r="B10">
        <f t="shared" si="0"/>
        <v>39.25</v>
      </c>
      <c r="C10">
        <v>0.42799999999999999</v>
      </c>
      <c r="D10">
        <f t="shared" si="1"/>
        <v>214.24396535</v>
      </c>
      <c r="E10">
        <v>500570012.5</v>
      </c>
      <c r="F10">
        <f t="shared" si="2"/>
        <v>0.76169264999999997</v>
      </c>
      <c r="G10">
        <f t="shared" si="3"/>
        <v>0.51193719671576188</v>
      </c>
      <c r="H10">
        <f t="shared" si="4"/>
        <v>6.8367761171753113E-3</v>
      </c>
      <c r="I10">
        <f t="shared" si="5"/>
        <v>-6.8794152076956497E-7</v>
      </c>
      <c r="J10">
        <f t="shared" si="6"/>
        <v>1.4257329717278895E-5</v>
      </c>
      <c r="K10">
        <f t="shared" si="7"/>
        <v>1.0607453309655498E-2</v>
      </c>
      <c r="L10">
        <f t="shared" si="8"/>
        <v>1.1055563309655498E-2</v>
      </c>
      <c r="M10">
        <f t="shared" si="9"/>
        <v>3.4537579779363776</v>
      </c>
      <c r="P10">
        <v>0.42399999999999999</v>
      </c>
      <c r="Q10">
        <f t="shared" si="10"/>
        <v>-2.0000000000000018E-3</v>
      </c>
      <c r="R10">
        <f t="shared" si="11"/>
        <v>8.0000000000000071E-3</v>
      </c>
    </row>
    <row r="11" spans="1:18" x14ac:dyDescent="0.25">
      <c r="A11">
        <v>322.5</v>
      </c>
      <c r="B11">
        <f t="shared" si="0"/>
        <v>49.350000000000023</v>
      </c>
      <c r="C11">
        <v>0.40400000000000003</v>
      </c>
      <c r="D11">
        <f t="shared" si="1"/>
        <v>202.23028505000002</v>
      </c>
      <c r="E11">
        <v>500570012.5</v>
      </c>
      <c r="F11">
        <f t="shared" si="2"/>
        <v>0.7510452299999999</v>
      </c>
      <c r="G11">
        <f t="shared" si="3"/>
        <v>0.51919482931806915</v>
      </c>
      <c r="H11">
        <f t="shared" si="4"/>
        <v>6.7412073509996954E-3</v>
      </c>
      <c r="I11">
        <f t="shared" si="5"/>
        <v>-6.9769433193790485E-7</v>
      </c>
      <c r="J11">
        <f t="shared" si="6"/>
        <v>1.3609519567866816E-5</v>
      </c>
      <c r="K11">
        <f t="shared" si="7"/>
        <v>1.0125482558492912E-2</v>
      </c>
      <c r="L11">
        <f t="shared" si="8"/>
        <v>1.0573592558492911E-2</v>
      </c>
      <c r="M11">
        <f t="shared" si="9"/>
        <v>3.4099836001139638</v>
      </c>
      <c r="P11">
        <v>0.41599999999999998</v>
      </c>
      <c r="Q11">
        <f t="shared" si="10"/>
        <v>-2.3999999999999966E-2</v>
      </c>
      <c r="R11">
        <f t="shared" si="11"/>
        <v>1.799999999999996E-2</v>
      </c>
    </row>
    <row r="12" spans="1:18" x14ac:dyDescent="0.25">
      <c r="A12">
        <v>332.6</v>
      </c>
      <c r="B12">
        <f t="shared" si="0"/>
        <v>59.450000000000045</v>
      </c>
      <c r="C12">
        <v>0.38600000000000001</v>
      </c>
      <c r="D12">
        <f t="shared" si="1"/>
        <v>193.22002482500002</v>
      </c>
      <c r="E12">
        <v>500570012.5</v>
      </c>
      <c r="F12">
        <f t="shared" si="2"/>
        <v>0.74039780999999993</v>
      </c>
      <c r="G12">
        <f t="shared" si="3"/>
        <v>0.52666120122640558</v>
      </c>
      <c r="H12">
        <f t="shared" si="4"/>
        <v>6.6456385848240804E-3</v>
      </c>
      <c r="I12">
        <f t="shared" si="5"/>
        <v>-7.077276471144614E-7</v>
      </c>
      <c r="J12">
        <f t="shared" si="6"/>
        <v>1.3158616553522924E-5</v>
      </c>
      <c r="K12">
        <f t="shared" si="7"/>
        <v>9.7900107158210552E-3</v>
      </c>
      <c r="L12">
        <f t="shared" si="8"/>
        <v>1.0238120715821055E-2</v>
      </c>
      <c r="M12">
        <f t="shared" si="9"/>
        <v>3.4051989500820832</v>
      </c>
      <c r="P12">
        <v>0.39800000000000002</v>
      </c>
      <c r="Q12">
        <f t="shared" si="10"/>
        <v>-1.8000000000000016E-2</v>
      </c>
      <c r="R12">
        <f t="shared" si="11"/>
        <v>3.1000000000000028E-2</v>
      </c>
    </row>
    <row r="13" spans="1:18" x14ac:dyDescent="0.25">
      <c r="A13">
        <v>342.7</v>
      </c>
      <c r="B13">
        <f t="shared" si="0"/>
        <v>69.550000000000011</v>
      </c>
      <c r="C13">
        <v>0.378</v>
      </c>
      <c r="D13">
        <f t="shared" si="1"/>
        <v>189.215464725</v>
      </c>
      <c r="E13">
        <v>500570012.5</v>
      </c>
      <c r="F13">
        <f t="shared" si="2"/>
        <v>0.72975038999999997</v>
      </c>
      <c r="G13">
        <f t="shared" si="3"/>
        <v>0.53434544927067462</v>
      </c>
      <c r="H13">
        <f t="shared" si="4"/>
        <v>6.5500698186484645E-3</v>
      </c>
      <c r="I13">
        <f t="shared" si="5"/>
        <v>-7.1805374437689576E-7</v>
      </c>
      <c r="J13">
        <f t="shared" si="6"/>
        <v>1.3059028825977277E-5</v>
      </c>
      <c r="K13">
        <f t="shared" si="7"/>
        <v>9.7159174465270941E-3</v>
      </c>
      <c r="L13">
        <f t="shared" si="8"/>
        <v>1.0164027446527094E-2</v>
      </c>
      <c r="M13">
        <f t="shared" si="9"/>
        <v>3.4832122059248349</v>
      </c>
      <c r="P13">
        <v>0.36699999999999999</v>
      </c>
      <c r="Q13">
        <f t="shared" si="10"/>
        <v>-8.0000000000000071E-3</v>
      </c>
      <c r="R13">
        <f t="shared" si="11"/>
        <v>1.5000000000000013E-2</v>
      </c>
    </row>
    <row r="14" spans="1:18" x14ac:dyDescent="0.25">
      <c r="P14">
        <v>0.35199999999999998</v>
      </c>
    </row>
    <row r="20" spans="2:7" x14ac:dyDescent="0.25">
      <c r="D20" t="s">
        <v>13</v>
      </c>
      <c r="E20" t="s">
        <v>14</v>
      </c>
      <c r="F20" t="s">
        <v>15</v>
      </c>
    </row>
    <row r="21" spans="2:7" x14ac:dyDescent="0.25">
      <c r="C21" t="s">
        <v>16</v>
      </c>
      <c r="D21">
        <v>22</v>
      </c>
      <c r="E21">
        <v>3.5000000000000001E-3</v>
      </c>
      <c r="F21">
        <f>0.80307-0.0010542*D21</f>
        <v>0.77987759999999995</v>
      </c>
    </row>
    <row r="22" spans="2:7" x14ac:dyDescent="0.25">
      <c r="C22">
        <v>0.5</v>
      </c>
      <c r="D22">
        <f>C22*F21</f>
        <v>0.38993879999999997</v>
      </c>
    </row>
    <row r="23" spans="2:7" x14ac:dyDescent="0.25">
      <c r="D23" t="s">
        <v>17</v>
      </c>
    </row>
    <row r="28" spans="2:7" x14ac:dyDescent="0.25">
      <c r="B28" t="s">
        <v>18</v>
      </c>
      <c r="F28" t="s">
        <v>19</v>
      </c>
      <c r="G28" t="s">
        <v>20</v>
      </c>
    </row>
    <row r="29" spans="2:7" x14ac:dyDescent="0.25">
      <c r="B29" t="s">
        <v>21</v>
      </c>
      <c r="F29">
        <v>20</v>
      </c>
      <c r="G29">
        <f>-5.24*10^-7</f>
        <v>-5.2399999999999998E-7</v>
      </c>
    </row>
    <row r="31" spans="2:7" x14ac:dyDescent="0.25">
      <c r="F31" s="3" t="s">
        <v>22</v>
      </c>
      <c r="G31">
        <f>-896.22/2000000</f>
        <v>-4.4810999999999999E-4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workbookViewId="0">
      <selection activeCell="D37" sqref="D37"/>
    </sheetView>
  </sheetViews>
  <sheetFormatPr defaultRowHeight="15" x14ac:dyDescent="0.25"/>
  <cols>
    <col min="1" max="1" width="24" customWidth="1"/>
    <col min="2" max="2" width="13.140625" customWidth="1"/>
    <col min="3" max="3" width="11.7109375" customWidth="1"/>
    <col min="4" max="4" width="17.85546875" customWidth="1"/>
    <col min="5" max="5" width="15.85546875" customWidth="1"/>
    <col min="6" max="6" width="20.85546875" customWidth="1"/>
    <col min="7" max="7" width="18.85546875" customWidth="1"/>
    <col min="8" max="8" width="17.28515625" customWidth="1"/>
    <col min="9" max="9" width="16.5703125" customWidth="1"/>
    <col min="10" max="10" width="18.7109375" customWidth="1"/>
    <col min="11" max="11" width="15.42578125" customWidth="1"/>
    <col min="12" max="12" width="13.28515625" customWidth="1"/>
    <col min="13" max="13" width="18.5703125" customWidth="1"/>
    <col min="16" max="16" width="16.42578125" customWidth="1"/>
  </cols>
  <sheetData>
    <row r="1" spans="1:18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s="1" t="s">
        <v>10</v>
      </c>
      <c r="L1" s="2" t="s">
        <v>11</v>
      </c>
      <c r="M1" t="s">
        <v>12</v>
      </c>
    </row>
    <row r="2" spans="1:18" x14ac:dyDescent="0.25">
      <c r="A2">
        <v>236.7</v>
      </c>
      <c r="B2">
        <f>A2-273.15</f>
        <v>-36.449999999999989</v>
      </c>
      <c r="C2">
        <v>0.60799999999999998</v>
      </c>
      <c r="D2">
        <f>500.5700125*C2</f>
        <v>304.34656760000001</v>
      </c>
      <c r="E2">
        <v>500570012.5</v>
      </c>
      <c r="F2">
        <f>0.80307-0.0010542*B2</f>
        <v>0.84149558999999996</v>
      </c>
      <c r="G2">
        <f>$D$22/F2</f>
        <v>0.46338781169370119</v>
      </c>
      <c r="H2">
        <f>$E$21/G2</f>
        <v>8.6320785723298116E-3</v>
      </c>
      <c r="I2">
        <f>$G$29*(1/F2)</f>
        <v>-6.2270082722596332E-7</v>
      </c>
      <c r="J2">
        <f>((3*D2)/(4*PI()*E2*H2))+I2</f>
        <v>1.6192404235080315E-5</v>
      </c>
      <c r="K2">
        <f>J2*744</f>
        <v>1.2047148750899754E-2</v>
      </c>
      <c r="L2">
        <f>K2-$G$31</f>
        <v>1.2495258750899754E-2</v>
      </c>
      <c r="M2">
        <f>L2*A2</f>
        <v>2.9576277463379719</v>
      </c>
      <c r="Q2" s="1"/>
      <c r="R2" s="1"/>
    </row>
    <row r="3" spans="1:18" x14ac:dyDescent="0.25">
      <c r="A3">
        <v>243.8</v>
      </c>
      <c r="B3">
        <f t="shared" ref="B3:B13" si="0">A3-273.15</f>
        <v>-29.349999999999966</v>
      </c>
      <c r="C3">
        <v>0.57999999999999996</v>
      </c>
      <c r="D3">
        <f t="shared" ref="D3:D13" si="1">500.5700125*C3</f>
        <v>290.33060725000001</v>
      </c>
      <c r="E3">
        <v>500570012.5</v>
      </c>
      <c r="F3">
        <f t="shared" ref="F3:F13" si="2">0.80307-0.0010542*B3</f>
        <v>0.8340107699999999</v>
      </c>
      <c r="G3">
        <f t="shared" ref="G3:G13" si="3">$D$22/F3</f>
        <v>0.46754648024509327</v>
      </c>
      <c r="H3">
        <f t="shared" ref="H3:H13" si="4">$E$21/G3</f>
        <v>8.555299139249543E-3</v>
      </c>
      <c r="I3">
        <f t="shared" ref="I3:I13" si="5">$G$29*(1/F3)</f>
        <v>-6.2828924859087859E-7</v>
      </c>
      <c r="J3">
        <f t="shared" ref="J3:J13" si="6">((3*D3)/(4*PI()*E3*H3))+I3</f>
        <v>1.55563932781378E-5</v>
      </c>
      <c r="K3">
        <f t="shared" ref="K3:K13" si="7">J3*744</f>
        <v>1.1573956598934523E-2</v>
      </c>
      <c r="L3">
        <f t="shared" ref="L3:L13" si="8">K3-$G$31</f>
        <v>1.2022066598934523E-2</v>
      </c>
      <c r="M3">
        <f t="shared" ref="M3:M13" si="9">L3*A3</f>
        <v>2.9309798368202369</v>
      </c>
    </row>
    <row r="4" spans="1:18" x14ac:dyDescent="0.25">
      <c r="A4">
        <v>253.8</v>
      </c>
      <c r="B4">
        <f t="shared" si="0"/>
        <v>-19.349999999999966</v>
      </c>
      <c r="C4">
        <v>0.55300000000000005</v>
      </c>
      <c r="D4">
        <f t="shared" si="1"/>
        <v>276.81521691250003</v>
      </c>
      <c r="E4">
        <v>500570012.5</v>
      </c>
      <c r="F4">
        <f t="shared" si="2"/>
        <v>0.82346876999999996</v>
      </c>
      <c r="G4">
        <f t="shared" si="3"/>
        <v>0.47353198348979281</v>
      </c>
      <c r="H4">
        <f t="shared" si="4"/>
        <v>8.4471590926576169E-3</v>
      </c>
      <c r="I4">
        <f t="shared" si="5"/>
        <v>-6.3633257154366645E-7</v>
      </c>
      <c r="J4">
        <f t="shared" si="6"/>
        <v>1.4992475155006657E-5</v>
      </c>
      <c r="K4">
        <f t="shared" si="7"/>
        <v>1.1154401515324952E-2</v>
      </c>
      <c r="L4">
        <f t="shared" si="8"/>
        <v>1.1602511515324952E-2</v>
      </c>
      <c r="M4">
        <f t="shared" si="9"/>
        <v>2.944717422589473</v>
      </c>
    </row>
    <row r="5" spans="1:18" x14ac:dyDescent="0.25">
      <c r="A5">
        <v>263.89999999999998</v>
      </c>
      <c r="B5">
        <f t="shared" si="0"/>
        <v>-9.25</v>
      </c>
      <c r="C5">
        <v>0.51600000000000001</v>
      </c>
      <c r="D5">
        <f t="shared" si="1"/>
        <v>258.29412645000002</v>
      </c>
      <c r="E5">
        <v>500570012.5</v>
      </c>
      <c r="F5">
        <f t="shared" si="2"/>
        <v>0.81282135</v>
      </c>
      <c r="G5">
        <f t="shared" si="3"/>
        <v>0.4797349380648035</v>
      </c>
      <c r="H5">
        <f t="shared" si="4"/>
        <v>8.3379376455997717E-3</v>
      </c>
      <c r="I5">
        <f t="shared" si="5"/>
        <v>-6.4466810572827593E-7</v>
      </c>
      <c r="J5">
        <f t="shared" si="6"/>
        <v>1.4129480033666439E-5</v>
      </c>
      <c r="K5">
        <f t="shared" si="7"/>
        <v>1.051233314504783E-2</v>
      </c>
      <c r="L5">
        <f t="shared" si="8"/>
        <v>1.096044314504783E-2</v>
      </c>
      <c r="M5">
        <f t="shared" si="9"/>
        <v>2.8924609459781219</v>
      </c>
    </row>
    <row r="6" spans="1:18" x14ac:dyDescent="0.25">
      <c r="A6">
        <v>272</v>
      </c>
      <c r="B6">
        <f t="shared" si="0"/>
        <v>-1.1499999999999773</v>
      </c>
      <c r="C6">
        <v>0.504</v>
      </c>
      <c r="D6">
        <f t="shared" si="1"/>
        <v>252.28728630000001</v>
      </c>
      <c r="E6">
        <v>500570012.5</v>
      </c>
      <c r="F6">
        <f t="shared" si="2"/>
        <v>0.80428232999999993</v>
      </c>
      <c r="G6">
        <f t="shared" si="3"/>
        <v>0.4848282567640147</v>
      </c>
      <c r="H6">
        <f t="shared" si="4"/>
        <v>8.2503442078603103E-3</v>
      </c>
      <c r="I6">
        <f t="shared" si="5"/>
        <v>-6.5151251053843247E-7</v>
      </c>
      <c r="J6">
        <f t="shared" si="6"/>
        <v>1.3932259262624671E-5</v>
      </c>
      <c r="K6">
        <f t="shared" si="7"/>
        <v>1.0365600891392756E-2</v>
      </c>
      <c r="L6">
        <f t="shared" si="8"/>
        <v>1.0813710891392755E-2</v>
      </c>
      <c r="M6">
        <f t="shared" si="9"/>
        <v>2.9413293624588297</v>
      </c>
    </row>
    <row r="7" spans="1:18" x14ac:dyDescent="0.25">
      <c r="A7">
        <v>282.10000000000002</v>
      </c>
      <c r="B7">
        <f t="shared" si="0"/>
        <v>8.9500000000000455</v>
      </c>
      <c r="C7">
        <v>0.47</v>
      </c>
      <c r="D7">
        <f t="shared" si="1"/>
        <v>235.267905875</v>
      </c>
      <c r="E7">
        <v>500570012.5</v>
      </c>
      <c r="F7">
        <f t="shared" si="2"/>
        <v>0.79363490999999986</v>
      </c>
      <c r="G7">
        <f t="shared" si="3"/>
        <v>0.49133272123828331</v>
      </c>
      <c r="H7">
        <f t="shared" si="4"/>
        <v>8.1411227608024633E-3</v>
      </c>
      <c r="I7">
        <f t="shared" si="5"/>
        <v>-6.6025321391167136E-7</v>
      </c>
      <c r="J7">
        <f t="shared" si="6"/>
        <v>1.3122149800574545E-5</v>
      </c>
      <c r="K7">
        <f t="shared" si="7"/>
        <v>9.7628794516274615E-3</v>
      </c>
      <c r="L7">
        <f t="shared" si="8"/>
        <v>1.0210989451627461E-2</v>
      </c>
      <c r="M7">
        <f t="shared" si="9"/>
        <v>2.8805201243041072</v>
      </c>
    </row>
    <row r="8" spans="1:18" x14ac:dyDescent="0.25">
      <c r="A8">
        <v>292.2</v>
      </c>
      <c r="B8">
        <f t="shared" si="0"/>
        <v>19.050000000000011</v>
      </c>
      <c r="C8">
        <v>0.45600000000000002</v>
      </c>
      <c r="D8">
        <f t="shared" si="1"/>
        <v>228.25992570000003</v>
      </c>
      <c r="E8">
        <v>500570012.5</v>
      </c>
      <c r="F8">
        <f t="shared" si="2"/>
        <v>0.7829874899999999</v>
      </c>
      <c r="G8">
        <f t="shared" si="3"/>
        <v>0.49801408704499228</v>
      </c>
      <c r="H8">
        <f t="shared" si="4"/>
        <v>8.0319013137446181E-3</v>
      </c>
      <c r="I8">
        <f t="shared" si="5"/>
        <v>-6.6923163740457721E-7</v>
      </c>
      <c r="J8">
        <f t="shared" si="6"/>
        <v>1.2884468392321386E-5</v>
      </c>
      <c r="K8">
        <f t="shared" si="7"/>
        <v>9.5860444838871111E-3</v>
      </c>
      <c r="L8">
        <f t="shared" si="8"/>
        <v>1.0034154483887111E-2</v>
      </c>
      <c r="M8">
        <f t="shared" si="9"/>
        <v>2.9319799401918138</v>
      </c>
    </row>
    <row r="9" spans="1:18" x14ac:dyDescent="0.25">
      <c r="A9">
        <v>302.3</v>
      </c>
      <c r="B9">
        <f t="shared" si="0"/>
        <v>29.150000000000034</v>
      </c>
      <c r="C9">
        <v>0.42399999999999999</v>
      </c>
      <c r="D9">
        <f t="shared" si="1"/>
        <v>212.2416853</v>
      </c>
      <c r="E9">
        <v>500570012.5</v>
      </c>
      <c r="F9">
        <f t="shared" si="2"/>
        <v>0.77234006999999993</v>
      </c>
      <c r="G9">
        <f t="shared" si="3"/>
        <v>0.50487967042807969</v>
      </c>
      <c r="H9">
        <f t="shared" si="4"/>
        <v>7.9226798666867729E-3</v>
      </c>
      <c r="I9">
        <f t="shared" si="5"/>
        <v>-6.7845761259026742E-7</v>
      </c>
      <c r="J9">
        <f t="shared" si="6"/>
        <v>1.2097843526632241E-5</v>
      </c>
      <c r="K9">
        <f t="shared" si="7"/>
        <v>9.0007955838143864E-3</v>
      </c>
      <c r="L9">
        <f t="shared" si="8"/>
        <v>9.4489055838143862E-3</v>
      </c>
      <c r="M9">
        <f t="shared" si="9"/>
        <v>2.8564041579870891</v>
      </c>
    </row>
    <row r="10" spans="1:18" x14ac:dyDescent="0.25">
      <c r="A10">
        <v>312.39999999999998</v>
      </c>
      <c r="B10">
        <f t="shared" si="0"/>
        <v>39.25</v>
      </c>
      <c r="C10">
        <v>0.41599999999999998</v>
      </c>
      <c r="D10">
        <f t="shared" si="1"/>
        <v>208.23712520000001</v>
      </c>
      <c r="E10">
        <v>500570012.5</v>
      </c>
      <c r="F10">
        <f t="shared" si="2"/>
        <v>0.76169264999999997</v>
      </c>
      <c r="G10">
        <f t="shared" si="3"/>
        <v>0.51193719671576188</v>
      </c>
      <c r="H10">
        <f t="shared" si="4"/>
        <v>7.8134584196289276E-3</v>
      </c>
      <c r="I10">
        <f t="shared" si="5"/>
        <v>-6.8794152076956497E-7</v>
      </c>
      <c r="J10">
        <f t="shared" si="6"/>
        <v>1.202252280317819E-5</v>
      </c>
      <c r="K10">
        <f t="shared" si="7"/>
        <v>8.9447569655645726E-3</v>
      </c>
      <c r="L10">
        <f t="shared" si="8"/>
        <v>9.3928669655645725E-3</v>
      </c>
      <c r="M10">
        <f t="shared" si="9"/>
        <v>2.9343316400423722</v>
      </c>
    </row>
    <row r="11" spans="1:18" x14ac:dyDescent="0.25">
      <c r="A11">
        <v>322.5</v>
      </c>
      <c r="B11">
        <f t="shared" si="0"/>
        <v>49.350000000000023</v>
      </c>
      <c r="C11">
        <v>0.39800000000000002</v>
      </c>
      <c r="D11">
        <f t="shared" si="1"/>
        <v>199.22686497500001</v>
      </c>
      <c r="E11">
        <v>500570012.5</v>
      </c>
      <c r="F11">
        <f t="shared" si="2"/>
        <v>0.7510452299999999</v>
      </c>
      <c r="G11">
        <f t="shared" si="3"/>
        <v>0.51919482931806915</v>
      </c>
      <c r="H11">
        <f t="shared" si="4"/>
        <v>7.7042369725710807E-3</v>
      </c>
      <c r="I11">
        <f t="shared" si="5"/>
        <v>-6.9769433193790485E-7</v>
      </c>
      <c r="J11">
        <f t="shared" si="6"/>
        <v>1.1635194877485347E-5</v>
      </c>
      <c r="K11">
        <f t="shared" si="7"/>
        <v>8.6565849888490982E-3</v>
      </c>
      <c r="L11">
        <f t="shared" si="8"/>
        <v>9.1046949888490981E-3</v>
      </c>
      <c r="M11">
        <f t="shared" si="9"/>
        <v>2.9362641339038342</v>
      </c>
    </row>
    <row r="12" spans="1:18" x14ac:dyDescent="0.25">
      <c r="A12">
        <v>332.6</v>
      </c>
      <c r="B12">
        <f t="shared" si="0"/>
        <v>59.450000000000045</v>
      </c>
      <c r="C12">
        <v>0.36699999999999999</v>
      </c>
      <c r="D12">
        <f t="shared" si="1"/>
        <v>183.70919458750001</v>
      </c>
      <c r="E12">
        <v>500570012.5</v>
      </c>
      <c r="F12">
        <f t="shared" si="2"/>
        <v>0.74039780999999993</v>
      </c>
      <c r="G12">
        <f t="shared" si="3"/>
        <v>0.52666120122640558</v>
      </c>
      <c r="H12">
        <f t="shared" si="4"/>
        <v>7.5950155255132346E-3</v>
      </c>
      <c r="I12">
        <f t="shared" si="5"/>
        <v>-7.077276471144614E-7</v>
      </c>
      <c r="J12">
        <f t="shared" si="6"/>
        <v>1.0828100802185228E-5</v>
      </c>
      <c r="K12">
        <f t="shared" si="7"/>
        <v>8.0561069968258098E-3</v>
      </c>
      <c r="L12">
        <f t="shared" si="8"/>
        <v>8.5042169968258096E-3</v>
      </c>
      <c r="M12">
        <f t="shared" si="9"/>
        <v>2.8285025731442643</v>
      </c>
    </row>
    <row r="13" spans="1:18" x14ac:dyDescent="0.25">
      <c r="A13">
        <v>342.7</v>
      </c>
      <c r="B13">
        <f t="shared" si="0"/>
        <v>69.550000000000011</v>
      </c>
      <c r="C13">
        <v>0.35199999999999998</v>
      </c>
      <c r="D13">
        <f t="shared" si="1"/>
        <v>176.20064439999999</v>
      </c>
      <c r="E13">
        <v>500570012.5</v>
      </c>
      <c r="F13">
        <f t="shared" si="2"/>
        <v>0.72975038999999997</v>
      </c>
      <c r="G13">
        <f t="shared" si="3"/>
        <v>0.53434544927067462</v>
      </c>
      <c r="H13">
        <f t="shared" si="4"/>
        <v>7.4857940784553885E-3</v>
      </c>
      <c r="I13">
        <f t="shared" si="5"/>
        <v>-7.1805374437689576E-7</v>
      </c>
      <c r="J13">
        <f t="shared" si="6"/>
        <v>1.0507717238874649E-5</v>
      </c>
      <c r="K13">
        <f t="shared" si="7"/>
        <v>7.8177416257227388E-3</v>
      </c>
      <c r="L13">
        <f t="shared" si="8"/>
        <v>8.2658516257227387E-3</v>
      </c>
      <c r="M13">
        <f t="shared" si="9"/>
        <v>2.8327073521351824</v>
      </c>
    </row>
    <row r="20" spans="2:7" x14ac:dyDescent="0.25">
      <c r="D20" t="s">
        <v>13</v>
      </c>
      <c r="E20" t="s">
        <v>14</v>
      </c>
      <c r="F20" t="s">
        <v>15</v>
      </c>
    </row>
    <row r="21" spans="2:7" x14ac:dyDescent="0.25">
      <c r="C21" t="s">
        <v>16</v>
      </c>
      <c r="D21">
        <v>22</v>
      </c>
      <c r="E21">
        <v>4.0000000000000001E-3</v>
      </c>
      <c r="F21">
        <f>0.80307-0.0010542*D21</f>
        <v>0.77987759999999995</v>
      </c>
    </row>
    <row r="22" spans="2:7" x14ac:dyDescent="0.25">
      <c r="C22">
        <v>0.5</v>
      </c>
      <c r="D22">
        <f>C22*F21</f>
        <v>0.38993879999999997</v>
      </c>
    </row>
    <row r="23" spans="2:7" x14ac:dyDescent="0.25">
      <c r="D23" t="s">
        <v>17</v>
      </c>
    </row>
    <row r="28" spans="2:7" x14ac:dyDescent="0.25">
      <c r="B28" t="s">
        <v>18</v>
      </c>
      <c r="F28" t="s">
        <v>19</v>
      </c>
      <c r="G28" t="s">
        <v>20</v>
      </c>
    </row>
    <row r="29" spans="2:7" x14ac:dyDescent="0.25">
      <c r="B29" t="s">
        <v>21</v>
      </c>
      <c r="F29">
        <v>20</v>
      </c>
      <c r="G29">
        <f>-5.24*10^-7</f>
        <v>-5.2399999999999998E-7</v>
      </c>
    </row>
    <row r="31" spans="2:7" x14ac:dyDescent="0.25">
      <c r="F31" s="3" t="s">
        <v>22</v>
      </c>
      <c r="G31">
        <f>-896.22/2000000</f>
        <v>-4.4810999999999999E-4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MeCN</vt:lpstr>
      <vt:lpstr>TMS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2022-07-26T16:34:05Z</dcterms:modified>
</cp:coreProperties>
</file>