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ibuprofen\"/>
    </mc:Choice>
  </mc:AlternateContent>
  <bookViews>
    <workbookView xWindow="0" yWindow="0" windowWidth="25200" windowHeight="11460" activeTab="5"/>
  </bookViews>
  <sheets>
    <sheet name="Sheet2" sheetId="2" r:id="rId1"/>
    <sheet name="Sheet3" sheetId="3" r:id="rId2"/>
    <sheet name="Xeq" sheetId="4" r:id="rId3"/>
    <sheet name="Sheet1" sheetId="5" r:id="rId4"/>
    <sheet name="dimer_Momanny" sheetId="1" r:id="rId5"/>
    <sheet name="monomer dreiding" sheetId="6" r:id="rId6"/>
    <sheet name="Dimer Dreiding" sheetId="7" r:id="rId7"/>
  </sheets>
  <calcPr calcId="152511"/>
</workbook>
</file>

<file path=xl/calcChain.xml><?xml version="1.0" encoding="utf-8"?>
<calcChain xmlns="http://schemas.openxmlformats.org/spreadsheetml/2006/main">
  <c r="AF19" i="6" l="1"/>
  <c r="AG19" i="6"/>
  <c r="AF18" i="6"/>
  <c r="AG18" i="6"/>
  <c r="AF17" i="6"/>
  <c r="AG17" i="6"/>
  <c r="AG16" i="6"/>
  <c r="AF16" i="6"/>
  <c r="AD19" i="6"/>
  <c r="AD18" i="6"/>
  <c r="AE19" i="6"/>
  <c r="AE18" i="6"/>
  <c r="AE17" i="6"/>
  <c r="AD17" i="6"/>
  <c r="AE16" i="6"/>
  <c r="AD16" i="6"/>
  <c r="AO4" i="6"/>
  <c r="AC5" i="6" l="1"/>
  <c r="AC3" i="6"/>
  <c r="F18" i="1"/>
  <c r="C13" i="2"/>
  <c r="F3" i="3"/>
  <c r="P9" i="6" l="1"/>
  <c r="P5" i="6"/>
  <c r="AS10" i="7"/>
  <c r="AS9" i="7"/>
  <c r="AS4" i="7"/>
  <c r="AM11" i="7"/>
  <c r="AM10" i="7"/>
  <c r="AC10" i="7"/>
  <c r="AF11" i="7"/>
  <c r="AG11" i="7"/>
  <c r="AG10" i="7"/>
  <c r="AC3" i="7"/>
  <c r="M5" i="7"/>
  <c r="AM9" i="7"/>
  <c r="AS5" i="7"/>
  <c r="AR4" i="6"/>
  <c r="AS4" i="6"/>
  <c r="AS3" i="6"/>
  <c r="AM5" i="6"/>
  <c r="AM3" i="6"/>
  <c r="AS6" i="7"/>
  <c r="AS7" i="7"/>
  <c r="AS8" i="7"/>
  <c r="AS11" i="7"/>
  <c r="AS3" i="7"/>
  <c r="AM5" i="7"/>
  <c r="AM6" i="7"/>
  <c r="AM7" i="7"/>
  <c r="AM8" i="7"/>
  <c r="AM4" i="7"/>
  <c r="AM3" i="7"/>
  <c r="AG9" i="7"/>
  <c r="AG5" i="7"/>
  <c r="AG3" i="7"/>
  <c r="AG4" i="7"/>
  <c r="AF5" i="7"/>
  <c r="AI3" i="6" l="1"/>
  <c r="I3" i="6"/>
  <c r="AG3" i="6"/>
  <c r="E12" i="6" l="1"/>
  <c r="F12" i="6"/>
  <c r="G12" i="6"/>
  <c r="H12" i="6"/>
  <c r="I12" i="6"/>
  <c r="K12" i="6"/>
  <c r="L12" i="6"/>
  <c r="M12" i="6"/>
  <c r="N12" i="6"/>
  <c r="O12" i="6"/>
  <c r="P12" i="6"/>
  <c r="Q12" i="6"/>
  <c r="R12" i="6"/>
  <c r="S12" i="6"/>
  <c r="T12" i="6"/>
  <c r="U12" i="6"/>
  <c r="V12" i="6"/>
  <c r="W12" i="6"/>
  <c r="X12" i="6"/>
  <c r="Y12" i="6"/>
  <c r="Z12" i="6"/>
  <c r="AA12" i="6"/>
  <c r="AC12" i="6"/>
  <c r="AD12" i="6"/>
  <c r="AE12" i="6"/>
  <c r="AF12" i="6"/>
  <c r="AG12" i="6"/>
  <c r="AI12" i="6"/>
  <c r="AJ12" i="6"/>
  <c r="AK12" i="6"/>
  <c r="AL12" i="6"/>
  <c r="AM12" i="6"/>
  <c r="AO12" i="6"/>
  <c r="AP12" i="6"/>
  <c r="AQ12" i="6"/>
  <c r="AR12" i="6"/>
  <c r="AS12" i="6"/>
  <c r="AU12" i="6"/>
  <c r="AV12" i="6"/>
  <c r="AW12" i="6"/>
  <c r="AX12" i="6"/>
  <c r="AY12" i="6"/>
  <c r="D12" i="6"/>
  <c r="D13" i="6"/>
  <c r="G13" i="6" s="1"/>
  <c r="AW11" i="7"/>
  <c r="AV11" i="7"/>
  <c r="AR11" i="7"/>
  <c r="AQ11" i="7"/>
  <c r="AL11" i="7"/>
  <c r="AI11" i="7"/>
  <c r="AD11" i="7"/>
  <c r="AC11" i="7"/>
  <c r="AY9" i="7"/>
  <c r="AX9" i="7"/>
  <c r="AW9" i="7"/>
  <c r="AV9" i="7"/>
  <c r="AU9" i="7"/>
  <c r="AR9" i="7"/>
  <c r="AQ9" i="7"/>
  <c r="AP9" i="7"/>
  <c r="AO9" i="7"/>
  <c r="AL9" i="7"/>
  <c r="AK9" i="7"/>
  <c r="AJ9" i="7"/>
  <c r="AI9" i="7"/>
  <c r="AF9" i="7"/>
  <c r="AE9" i="7"/>
  <c r="AD9" i="7"/>
  <c r="AC9" i="7"/>
  <c r="AY8" i="7"/>
  <c r="AX8" i="7"/>
  <c r="AW8" i="7"/>
  <c r="AV8" i="7"/>
  <c r="AU8" i="7"/>
  <c r="AR8" i="7"/>
  <c r="AQ8" i="7"/>
  <c r="AP8" i="7"/>
  <c r="AO8" i="7"/>
  <c r="AL8" i="7"/>
  <c r="AK8" i="7"/>
  <c r="AJ8" i="7"/>
  <c r="AI8" i="7"/>
  <c r="AG8" i="7"/>
  <c r="AF8" i="7"/>
  <c r="AE8" i="7"/>
  <c r="AD8" i="7"/>
  <c r="AC8" i="7"/>
  <c r="AY7" i="7"/>
  <c r="AX7" i="7"/>
  <c r="AW7" i="7"/>
  <c r="AV7" i="7"/>
  <c r="AU7" i="7"/>
  <c r="AR7" i="7"/>
  <c r="AQ7" i="7"/>
  <c r="AP7" i="7"/>
  <c r="AO7" i="7"/>
  <c r="AL7" i="7"/>
  <c r="AK7" i="7"/>
  <c r="AJ7" i="7"/>
  <c r="AI7" i="7"/>
  <c r="AG7" i="7"/>
  <c r="AF7" i="7"/>
  <c r="AE7" i="7"/>
  <c r="AD7" i="7"/>
  <c r="AC7" i="7"/>
  <c r="AY6" i="7"/>
  <c r="AX6" i="7"/>
  <c r="AW6" i="7"/>
  <c r="AV6" i="7"/>
  <c r="AU6" i="7"/>
  <c r="AR6" i="7"/>
  <c r="AQ6" i="7"/>
  <c r="AP6" i="7"/>
  <c r="AO6" i="7"/>
  <c r="AL6" i="7"/>
  <c r="AK6" i="7"/>
  <c r="AJ6" i="7"/>
  <c r="AI6" i="7"/>
  <c r="AG6" i="7"/>
  <c r="AF6" i="7"/>
  <c r="AE6" i="7"/>
  <c r="AD6" i="7"/>
  <c r="AC6" i="7"/>
  <c r="AY5" i="7"/>
  <c r="AX5" i="7"/>
  <c r="AW5" i="7"/>
  <c r="AV5" i="7"/>
  <c r="AU5" i="7"/>
  <c r="AR5" i="7"/>
  <c r="AQ5" i="7"/>
  <c r="AP5" i="7"/>
  <c r="AO5" i="7"/>
  <c r="AL5" i="7"/>
  <c r="AK5" i="7"/>
  <c r="AJ5" i="7"/>
  <c r="AI5" i="7"/>
  <c r="AE5" i="7"/>
  <c r="AD5" i="7"/>
  <c r="AC5" i="7"/>
  <c r="AY4" i="7"/>
  <c r="AX4" i="7"/>
  <c r="AW4" i="7"/>
  <c r="AV4" i="7"/>
  <c r="AU4" i="7"/>
  <c r="AR4" i="7"/>
  <c r="AQ4" i="7"/>
  <c r="AP4" i="7"/>
  <c r="AO4" i="7"/>
  <c r="AL4" i="7"/>
  <c r="AK4" i="7"/>
  <c r="AJ4" i="7"/>
  <c r="AI4" i="7"/>
  <c r="AF4" i="7"/>
  <c r="AE4" i="7"/>
  <c r="AD4" i="7"/>
  <c r="AC4" i="7"/>
  <c r="AY3" i="7"/>
  <c r="AX3" i="7"/>
  <c r="AW3" i="7"/>
  <c r="AV3" i="7"/>
  <c r="AU3" i="7"/>
  <c r="AR3" i="7"/>
  <c r="AQ3" i="7"/>
  <c r="AP3" i="7"/>
  <c r="AO3" i="7"/>
  <c r="AL3" i="7"/>
  <c r="AK3" i="7"/>
  <c r="AJ3" i="7"/>
  <c r="AI3" i="7"/>
  <c r="AF3" i="7"/>
  <c r="AE3" i="7"/>
  <c r="AD3" i="7"/>
  <c r="AY11" i="6"/>
  <c r="AX11" i="6"/>
  <c r="AW11" i="6"/>
  <c r="AV11" i="6"/>
  <c r="AU11" i="6"/>
  <c r="AS11" i="6"/>
  <c r="AR11" i="6"/>
  <c r="AQ11" i="6"/>
  <c r="AP11" i="6"/>
  <c r="AO11" i="6"/>
  <c r="AM11" i="6"/>
  <c r="AL11" i="6"/>
  <c r="AK11" i="6"/>
  <c r="AJ11" i="6"/>
  <c r="AI11" i="6"/>
  <c r="AG11" i="6"/>
  <c r="AF11" i="6"/>
  <c r="AE11" i="6"/>
  <c r="AD11" i="6"/>
  <c r="AC11" i="6"/>
  <c r="AY10" i="6"/>
  <c r="AX10" i="6"/>
  <c r="AW10" i="6"/>
  <c r="AV10" i="6"/>
  <c r="AU10" i="6"/>
  <c r="AS10" i="6"/>
  <c r="AR10" i="6"/>
  <c r="AQ10" i="6"/>
  <c r="AP10" i="6"/>
  <c r="AO10" i="6"/>
  <c r="AM10" i="6"/>
  <c r="AL10" i="6"/>
  <c r="AK10" i="6"/>
  <c r="AJ10" i="6"/>
  <c r="AI10" i="6"/>
  <c r="AG10" i="6"/>
  <c r="AF10" i="6"/>
  <c r="AE10" i="6"/>
  <c r="AD10" i="6"/>
  <c r="AC10" i="6"/>
  <c r="AY9" i="6"/>
  <c r="AX9" i="6"/>
  <c r="AW9" i="6"/>
  <c r="AV9" i="6"/>
  <c r="AU9" i="6"/>
  <c r="AS9" i="6"/>
  <c r="AR9" i="6"/>
  <c r="AQ9" i="6"/>
  <c r="AP9" i="6"/>
  <c r="AO9" i="6"/>
  <c r="AM9" i="6"/>
  <c r="AL9" i="6"/>
  <c r="AK9" i="6"/>
  <c r="AJ9" i="6"/>
  <c r="AI9" i="6"/>
  <c r="AG9" i="6"/>
  <c r="AF9" i="6"/>
  <c r="AE9" i="6"/>
  <c r="AD9" i="6"/>
  <c r="AC9" i="6"/>
  <c r="AY8" i="6"/>
  <c r="AX8" i="6"/>
  <c r="AW8" i="6"/>
  <c r="AV8" i="6"/>
  <c r="AU8" i="6"/>
  <c r="AS8" i="6"/>
  <c r="AR8" i="6"/>
  <c r="AQ8" i="6"/>
  <c r="AP8" i="6"/>
  <c r="AO8" i="6"/>
  <c r="AM8" i="6"/>
  <c r="AL8" i="6"/>
  <c r="AK8" i="6"/>
  <c r="AJ8" i="6"/>
  <c r="AI8" i="6"/>
  <c r="AG8" i="6"/>
  <c r="AF8" i="6"/>
  <c r="AE8" i="6"/>
  <c r="AD8" i="6"/>
  <c r="AC8" i="6"/>
  <c r="AY7" i="6"/>
  <c r="AX7" i="6"/>
  <c r="AW7" i="6"/>
  <c r="AV7" i="6"/>
  <c r="AU7" i="6"/>
  <c r="AS7" i="6"/>
  <c r="AR7" i="6"/>
  <c r="AQ7" i="6"/>
  <c r="AP7" i="6"/>
  <c r="AO7" i="6"/>
  <c r="AM7" i="6"/>
  <c r="AL7" i="6"/>
  <c r="AK7" i="6"/>
  <c r="AJ7" i="6"/>
  <c r="AI7" i="6"/>
  <c r="AG7" i="6"/>
  <c r="AF7" i="6"/>
  <c r="AE7" i="6"/>
  <c r="AD7" i="6"/>
  <c r="AC7" i="6"/>
  <c r="AY6" i="6"/>
  <c r="AX6" i="6"/>
  <c r="AW6" i="6"/>
  <c r="AV6" i="6"/>
  <c r="AU6" i="6"/>
  <c r="AS6" i="6"/>
  <c r="AR6" i="6"/>
  <c r="AQ6" i="6"/>
  <c r="AP6" i="6"/>
  <c r="AO6" i="6"/>
  <c r="AM6" i="6"/>
  <c r="AL6" i="6"/>
  <c r="AK6" i="6"/>
  <c r="AJ6" i="6"/>
  <c r="AI6" i="6"/>
  <c r="AG6" i="6"/>
  <c r="AF6" i="6"/>
  <c r="AE6" i="6"/>
  <c r="AD6" i="6"/>
  <c r="AC6" i="6"/>
  <c r="AY5" i="6"/>
  <c r="AX5" i="6"/>
  <c r="AW5" i="6"/>
  <c r="AV5" i="6"/>
  <c r="AU5" i="6"/>
  <c r="AS5" i="6"/>
  <c r="AR5" i="6"/>
  <c r="AQ5" i="6"/>
  <c r="AP5" i="6"/>
  <c r="AO5" i="6"/>
  <c r="AL5" i="6"/>
  <c r="AK5" i="6"/>
  <c r="AJ5" i="6"/>
  <c r="AI5" i="6"/>
  <c r="AG5" i="6"/>
  <c r="AF5" i="6"/>
  <c r="AE5" i="6"/>
  <c r="AD5" i="6"/>
  <c r="AY4" i="6"/>
  <c r="AX4" i="6"/>
  <c r="AW4" i="6"/>
  <c r="AV4" i="6"/>
  <c r="AU4" i="6"/>
  <c r="AQ4" i="6"/>
  <c r="AP4" i="6"/>
  <c r="AM4" i="6"/>
  <c r="AL4" i="6"/>
  <c r="AK4" i="6"/>
  <c r="AJ4" i="6"/>
  <c r="AI4" i="6"/>
  <c r="AG4" i="6"/>
  <c r="AF4" i="6"/>
  <c r="AE4" i="6"/>
  <c r="AD4" i="6"/>
  <c r="AC4" i="6"/>
  <c r="AY3" i="6"/>
  <c r="AX3" i="6"/>
  <c r="AW3" i="6"/>
  <c r="AV3" i="6"/>
  <c r="AU3" i="6"/>
  <c r="AR3" i="6"/>
  <c r="AQ3" i="6"/>
  <c r="AP3" i="6"/>
  <c r="AO3" i="6"/>
  <c r="AL3" i="6"/>
  <c r="AK3" i="6"/>
  <c r="AJ3" i="6"/>
  <c r="AF3" i="6"/>
  <c r="AE3" i="6"/>
  <c r="AD3" i="6"/>
  <c r="D11" i="7"/>
  <c r="AA11" i="7" s="1"/>
  <c r="D10" i="7"/>
  <c r="AA10" i="7" s="1"/>
  <c r="D9" i="7"/>
  <c r="AA9" i="7" s="1"/>
  <c r="D8" i="7"/>
  <c r="AA8" i="7" s="1"/>
  <c r="D7" i="7"/>
  <c r="AA7" i="7" s="1"/>
  <c r="D6" i="7"/>
  <c r="AA6" i="7" s="1"/>
  <c r="D5" i="7"/>
  <c r="Z5" i="7" s="1"/>
  <c r="D4" i="7"/>
  <c r="D3" i="7"/>
  <c r="X3" i="7" s="1"/>
  <c r="D11" i="6"/>
  <c r="AA11" i="6" s="1"/>
  <c r="N10" i="6"/>
  <c r="D10" i="6"/>
  <c r="AA10" i="6" s="1"/>
  <c r="Y9" i="6"/>
  <c r="D9" i="6"/>
  <c r="AA9" i="6" s="1"/>
  <c r="R8" i="6"/>
  <c r="D8" i="6"/>
  <c r="U7" i="6"/>
  <c r="I7" i="6"/>
  <c r="D7" i="6"/>
  <c r="AA7" i="6" s="1"/>
  <c r="Y6" i="6"/>
  <c r="N6" i="6"/>
  <c r="I6" i="6"/>
  <c r="D6" i="6"/>
  <c r="AA6" i="6" s="1"/>
  <c r="Y5" i="6"/>
  <c r="Q5" i="6"/>
  <c r="D5" i="6"/>
  <c r="AA5" i="6" s="1"/>
  <c r="D4" i="6"/>
  <c r="Z4" i="6" s="1"/>
  <c r="Y3" i="6"/>
  <c r="U3" i="6"/>
  <c r="Q3" i="6"/>
  <c r="N3" i="6"/>
  <c r="F3" i="6"/>
  <c r="E3" i="6"/>
  <c r="D3" i="6"/>
  <c r="AA3" i="6" s="1"/>
  <c r="F2" i="3"/>
  <c r="AY13" i="6" l="1"/>
  <c r="AU13" i="6"/>
  <c r="AP13" i="6"/>
  <c r="AK13" i="6"/>
  <c r="AF13" i="6"/>
  <c r="AA13" i="6"/>
  <c r="W13" i="6"/>
  <c r="S13" i="6"/>
  <c r="O13" i="6"/>
  <c r="K13" i="6"/>
  <c r="F13" i="6"/>
  <c r="AX13" i="6"/>
  <c r="AS13" i="6"/>
  <c r="AO13" i="6"/>
  <c r="AJ13" i="6"/>
  <c r="AE13" i="6"/>
  <c r="Z13" i="6"/>
  <c r="V13" i="6"/>
  <c r="R13" i="6"/>
  <c r="N13" i="6"/>
  <c r="I13" i="6"/>
  <c r="E13" i="6"/>
  <c r="AW13" i="6"/>
  <c r="AR13" i="6"/>
  <c r="AM13" i="6"/>
  <c r="AI13" i="6"/>
  <c r="AD13" i="6"/>
  <c r="Y13" i="6"/>
  <c r="U13" i="6"/>
  <c r="Q13" i="6"/>
  <c r="M13" i="6"/>
  <c r="H13" i="6"/>
  <c r="AV13" i="6"/>
  <c r="AQ13" i="6"/>
  <c r="AL13" i="6"/>
  <c r="AG13" i="6"/>
  <c r="AC13" i="6"/>
  <c r="X13" i="6"/>
  <c r="T13" i="6"/>
  <c r="P13" i="6"/>
  <c r="L13" i="6"/>
  <c r="AE11" i="7"/>
  <c r="AJ11" i="7"/>
  <c r="AO11" i="7"/>
  <c r="AX11" i="7"/>
  <c r="AK11" i="7"/>
  <c r="AP11" i="7"/>
  <c r="AU11" i="7"/>
  <c r="AY11" i="7"/>
  <c r="AD10" i="7"/>
  <c r="AI10" i="7"/>
  <c r="AR10" i="7"/>
  <c r="AW10" i="7"/>
  <c r="AE10" i="7"/>
  <c r="AJ10" i="7"/>
  <c r="AO10" i="7"/>
  <c r="AX10" i="7"/>
  <c r="AF10" i="7"/>
  <c r="AK10" i="7"/>
  <c r="AP10" i="7"/>
  <c r="AU10" i="7"/>
  <c r="AY10" i="7"/>
  <c r="AQ10" i="7"/>
  <c r="AL10" i="7"/>
  <c r="AV10" i="7"/>
  <c r="J7" i="7"/>
  <c r="N10" i="7"/>
  <c r="F6" i="7"/>
  <c r="V6" i="7"/>
  <c r="J8" i="7"/>
  <c r="N6" i="7"/>
  <c r="Z7" i="7"/>
  <c r="N8" i="7"/>
  <c r="V8" i="7"/>
  <c r="F8" i="7"/>
  <c r="Z8" i="7"/>
  <c r="J6" i="7"/>
  <c r="Z6" i="7"/>
  <c r="N7" i="7"/>
  <c r="R8" i="7"/>
  <c r="F9" i="7"/>
  <c r="V9" i="7"/>
  <c r="J10" i="7"/>
  <c r="Z10" i="7"/>
  <c r="N11" i="7"/>
  <c r="R7" i="7"/>
  <c r="J9" i="7"/>
  <c r="Z9" i="7"/>
  <c r="R11" i="7"/>
  <c r="R6" i="7"/>
  <c r="F7" i="7"/>
  <c r="V7" i="7"/>
  <c r="N9" i="7"/>
  <c r="R10" i="7"/>
  <c r="F11" i="7"/>
  <c r="V11" i="7"/>
  <c r="R9" i="7"/>
  <c r="F10" i="7"/>
  <c r="V10" i="7"/>
  <c r="J11" i="7"/>
  <c r="Z11" i="7"/>
  <c r="L3" i="7"/>
  <c r="AA4" i="7"/>
  <c r="W4" i="7"/>
  <c r="S4" i="7"/>
  <c r="O4" i="7"/>
  <c r="K4" i="7"/>
  <c r="G4" i="7"/>
  <c r="Y4" i="7"/>
  <c r="U4" i="7"/>
  <c r="Q4" i="7"/>
  <c r="M4" i="7"/>
  <c r="I4" i="7"/>
  <c r="E4" i="7"/>
  <c r="L4" i="7"/>
  <c r="T4" i="7"/>
  <c r="L5" i="7"/>
  <c r="F3" i="7"/>
  <c r="V3" i="7"/>
  <c r="N4" i="7"/>
  <c r="F5" i="7"/>
  <c r="V5" i="7"/>
  <c r="H3" i="7"/>
  <c r="P3" i="7"/>
  <c r="H4" i="7"/>
  <c r="P4" i="7"/>
  <c r="X4" i="7"/>
  <c r="H5" i="7"/>
  <c r="P5" i="7"/>
  <c r="AA3" i="7"/>
  <c r="W3" i="7"/>
  <c r="S3" i="7"/>
  <c r="O3" i="7"/>
  <c r="K3" i="7"/>
  <c r="G3" i="7"/>
  <c r="Y3" i="7"/>
  <c r="U3" i="7"/>
  <c r="Q3" i="7"/>
  <c r="M3" i="7"/>
  <c r="I3" i="7"/>
  <c r="E3" i="7"/>
  <c r="T3" i="7"/>
  <c r="AA5" i="7"/>
  <c r="W5" i="7"/>
  <c r="S5" i="7"/>
  <c r="O5" i="7"/>
  <c r="K5" i="7"/>
  <c r="G5" i="7"/>
  <c r="Y5" i="7"/>
  <c r="U5" i="7"/>
  <c r="Q5" i="7"/>
  <c r="I5" i="7"/>
  <c r="E5" i="7"/>
  <c r="X5" i="7"/>
  <c r="T5" i="7"/>
  <c r="N3" i="7"/>
  <c r="F4" i="7"/>
  <c r="V4" i="7"/>
  <c r="N5" i="7"/>
  <c r="J3" i="7"/>
  <c r="R3" i="7"/>
  <c r="Z3" i="7"/>
  <c r="J4" i="7"/>
  <c r="R4" i="7"/>
  <c r="Z4" i="7"/>
  <c r="J5" i="7"/>
  <c r="R5" i="7"/>
  <c r="H6" i="7"/>
  <c r="L6" i="7"/>
  <c r="P6" i="7"/>
  <c r="T6" i="7"/>
  <c r="X6" i="7"/>
  <c r="H7" i="7"/>
  <c r="L7" i="7"/>
  <c r="P7" i="7"/>
  <c r="T7" i="7"/>
  <c r="X7" i="7"/>
  <c r="H8" i="7"/>
  <c r="L8" i="7"/>
  <c r="P8" i="7"/>
  <c r="T8" i="7"/>
  <c r="X8" i="7"/>
  <c r="H9" i="7"/>
  <c r="L9" i="7"/>
  <c r="P9" i="7"/>
  <c r="T9" i="7"/>
  <c r="X9" i="7"/>
  <c r="H10" i="7"/>
  <c r="L10" i="7"/>
  <c r="P10" i="7"/>
  <c r="T10" i="7"/>
  <c r="X10" i="7"/>
  <c r="H11" i="7"/>
  <c r="L11" i="7"/>
  <c r="P11" i="7"/>
  <c r="T11" i="7"/>
  <c r="X11" i="7"/>
  <c r="E6" i="7"/>
  <c r="I6" i="7"/>
  <c r="M6" i="7"/>
  <c r="Q6" i="7"/>
  <c r="U6" i="7"/>
  <c r="Y6" i="7"/>
  <c r="E7" i="7"/>
  <c r="I7" i="7"/>
  <c r="M7" i="7"/>
  <c r="Q7" i="7"/>
  <c r="U7" i="7"/>
  <c r="Y7" i="7"/>
  <c r="E8" i="7"/>
  <c r="I8" i="7"/>
  <c r="M8" i="7"/>
  <c r="Q8" i="7"/>
  <c r="U8" i="7"/>
  <c r="Y8" i="7"/>
  <c r="E9" i="7"/>
  <c r="I9" i="7"/>
  <c r="M9" i="7"/>
  <c r="Q9" i="7"/>
  <c r="U9" i="7"/>
  <c r="Y9" i="7"/>
  <c r="E10" i="7"/>
  <c r="I10" i="7"/>
  <c r="M10" i="7"/>
  <c r="Q10" i="7"/>
  <c r="U10" i="7"/>
  <c r="Y10" i="7"/>
  <c r="E11" i="7"/>
  <c r="I11" i="7"/>
  <c r="M11" i="7"/>
  <c r="Q11" i="7"/>
  <c r="U11" i="7"/>
  <c r="Y11" i="7"/>
  <c r="G6" i="7"/>
  <c r="K6" i="7"/>
  <c r="O6" i="7"/>
  <c r="S6" i="7"/>
  <c r="W6" i="7"/>
  <c r="G7" i="7"/>
  <c r="K7" i="7"/>
  <c r="O7" i="7"/>
  <c r="S7" i="7"/>
  <c r="W7" i="7"/>
  <c r="G8" i="7"/>
  <c r="K8" i="7"/>
  <c r="O8" i="7"/>
  <c r="S8" i="7"/>
  <c r="W8" i="7"/>
  <c r="G9" i="7"/>
  <c r="K9" i="7"/>
  <c r="O9" i="7"/>
  <c r="S9" i="7"/>
  <c r="W9" i="7"/>
  <c r="G10" i="7"/>
  <c r="K10" i="7"/>
  <c r="O10" i="7"/>
  <c r="S10" i="7"/>
  <c r="W10" i="7"/>
  <c r="G11" i="7"/>
  <c r="K11" i="7"/>
  <c r="O11" i="7"/>
  <c r="S11" i="7"/>
  <c r="W11" i="7"/>
  <c r="M11" i="6"/>
  <c r="V11" i="6"/>
  <c r="M7" i="6"/>
  <c r="V7" i="6"/>
  <c r="Q10" i="6"/>
  <c r="E11" i="6"/>
  <c r="N11" i="6"/>
  <c r="Y11" i="6"/>
  <c r="Q6" i="6"/>
  <c r="E7" i="6"/>
  <c r="N7" i="6"/>
  <c r="Y7" i="6"/>
  <c r="I9" i="6"/>
  <c r="F10" i="6"/>
  <c r="V10" i="6"/>
  <c r="F11" i="6"/>
  <c r="Q11" i="6"/>
  <c r="I5" i="6"/>
  <c r="F6" i="6"/>
  <c r="V6" i="6"/>
  <c r="F7" i="6"/>
  <c r="Q7" i="6"/>
  <c r="Q9" i="6"/>
  <c r="I10" i="6"/>
  <c r="Y10" i="6"/>
  <c r="I11" i="6"/>
  <c r="U11" i="6"/>
  <c r="M3" i="6"/>
  <c r="V3" i="6"/>
  <c r="AA4" i="6"/>
  <c r="Y4" i="6"/>
  <c r="Q4" i="6"/>
  <c r="I4" i="6"/>
  <c r="V4" i="6"/>
  <c r="N4" i="6"/>
  <c r="F4" i="6"/>
  <c r="U4" i="6"/>
  <c r="M4" i="6"/>
  <c r="E4" i="6"/>
  <c r="AA8" i="6"/>
  <c r="Y8" i="6"/>
  <c r="Q8" i="6"/>
  <c r="I8" i="6"/>
  <c r="V8" i="6"/>
  <c r="N8" i="6"/>
  <c r="F8" i="6"/>
  <c r="U8" i="6"/>
  <c r="M8" i="6"/>
  <c r="E8" i="6"/>
  <c r="Z8" i="6"/>
  <c r="R4" i="6"/>
  <c r="R5" i="6"/>
  <c r="Z5" i="6"/>
  <c r="R9" i="6"/>
  <c r="Z9" i="6"/>
  <c r="E5" i="6"/>
  <c r="M5" i="6"/>
  <c r="U5" i="6"/>
  <c r="R6" i="6"/>
  <c r="Z6" i="6"/>
  <c r="E9" i="6"/>
  <c r="M9" i="6"/>
  <c r="U9" i="6"/>
  <c r="R10" i="6"/>
  <c r="Z10" i="6"/>
  <c r="R3" i="6"/>
  <c r="Z3" i="6"/>
  <c r="F5" i="6"/>
  <c r="N5" i="6"/>
  <c r="V5" i="6"/>
  <c r="E6" i="6"/>
  <c r="M6" i="6"/>
  <c r="U6" i="6"/>
  <c r="R7" i="6"/>
  <c r="Z7" i="6"/>
  <c r="F9" i="6"/>
  <c r="N9" i="6"/>
  <c r="V9" i="6"/>
  <c r="E10" i="6"/>
  <c r="M10" i="6"/>
  <c r="U10" i="6"/>
  <c r="R11" i="6"/>
  <c r="Z11" i="6"/>
  <c r="H3" i="6"/>
  <c r="L3" i="6"/>
  <c r="P3" i="6"/>
  <c r="T3" i="6"/>
  <c r="X3" i="6"/>
  <c r="H4" i="6"/>
  <c r="L4" i="6"/>
  <c r="P4" i="6"/>
  <c r="T4" i="6"/>
  <c r="X4" i="6"/>
  <c r="H5" i="6"/>
  <c r="L5" i="6"/>
  <c r="T5" i="6"/>
  <c r="X5" i="6"/>
  <c r="H6" i="6"/>
  <c r="L6" i="6"/>
  <c r="P6" i="6"/>
  <c r="T6" i="6"/>
  <c r="X6" i="6"/>
  <c r="H7" i="6"/>
  <c r="L7" i="6"/>
  <c r="P7" i="6"/>
  <c r="T7" i="6"/>
  <c r="X7" i="6"/>
  <c r="H8" i="6"/>
  <c r="L8" i="6"/>
  <c r="P8" i="6"/>
  <c r="T8" i="6"/>
  <c r="X8" i="6"/>
  <c r="H9" i="6"/>
  <c r="L9" i="6"/>
  <c r="T9" i="6"/>
  <c r="X9" i="6"/>
  <c r="H10" i="6"/>
  <c r="L10" i="6"/>
  <c r="P10" i="6"/>
  <c r="T10" i="6"/>
  <c r="X10" i="6"/>
  <c r="H11" i="6"/>
  <c r="L11" i="6"/>
  <c r="P11" i="6"/>
  <c r="T11" i="6"/>
  <c r="X11" i="6"/>
  <c r="G3" i="6"/>
  <c r="K3" i="6"/>
  <c r="O3" i="6"/>
  <c r="S3" i="6"/>
  <c r="W3" i="6"/>
  <c r="G4" i="6"/>
  <c r="K4" i="6"/>
  <c r="O4" i="6"/>
  <c r="S4" i="6"/>
  <c r="W4" i="6"/>
  <c r="G5" i="6"/>
  <c r="K5" i="6"/>
  <c r="O5" i="6"/>
  <c r="S5" i="6"/>
  <c r="W5" i="6"/>
  <c r="G6" i="6"/>
  <c r="K6" i="6"/>
  <c r="O6" i="6"/>
  <c r="S6" i="6"/>
  <c r="W6" i="6"/>
  <c r="G7" i="6"/>
  <c r="K7" i="6"/>
  <c r="O7" i="6"/>
  <c r="S7" i="6"/>
  <c r="W7" i="6"/>
  <c r="G8" i="6"/>
  <c r="K8" i="6"/>
  <c r="O8" i="6"/>
  <c r="S8" i="6"/>
  <c r="W8" i="6"/>
  <c r="G9" i="6"/>
  <c r="K9" i="6"/>
  <c r="O9" i="6"/>
  <c r="S9" i="6"/>
  <c r="W9" i="6"/>
  <c r="G10" i="6"/>
  <c r="K10" i="6"/>
  <c r="O10" i="6"/>
  <c r="S10" i="6"/>
  <c r="W10" i="6"/>
  <c r="G11" i="6"/>
  <c r="K11" i="6"/>
  <c r="O11" i="6"/>
  <c r="S11" i="6"/>
  <c r="W11" i="6"/>
  <c r="D45" i="1"/>
  <c r="J45" i="1"/>
  <c r="AF45" i="1"/>
  <c r="AG45" i="1"/>
  <c r="AM45" i="1"/>
  <c r="AQ45" i="1"/>
  <c r="AW45" i="1"/>
  <c r="AY45" i="1"/>
  <c r="D44" i="1"/>
  <c r="AC44" i="1"/>
  <c r="AG44" i="1"/>
  <c r="AL44" i="1"/>
  <c r="AQ44" i="1"/>
  <c r="AV44" i="1"/>
  <c r="AY39" i="1"/>
  <c r="AU39" i="1"/>
  <c r="AP39" i="1"/>
  <c r="AK39" i="1"/>
  <c r="AF39" i="1"/>
  <c r="V39" i="1"/>
  <c r="D35" i="1"/>
  <c r="D36" i="1"/>
  <c r="D37" i="1"/>
  <c r="D38" i="1"/>
  <c r="D39" i="1"/>
  <c r="D60" i="1"/>
  <c r="AX60" i="1" s="1"/>
  <c r="D59" i="1"/>
  <c r="AY59" i="1" s="1"/>
  <c r="D58" i="1"/>
  <c r="AX58" i="1" s="1"/>
  <c r="D57" i="1"/>
  <c r="AY57" i="1" s="1"/>
  <c r="D56" i="1"/>
  <c r="AX56" i="1" s="1"/>
  <c r="D55" i="1"/>
  <c r="AY55" i="1" s="1"/>
  <c r="D54" i="1"/>
  <c r="AX54" i="1" s="1"/>
  <c r="D53" i="1"/>
  <c r="AY53" i="1" s="1"/>
  <c r="D52" i="1"/>
  <c r="AX52" i="1" s="1"/>
  <c r="D29" i="1"/>
  <c r="D28" i="1"/>
  <c r="D27" i="1"/>
  <c r="D26" i="1"/>
  <c r="D25" i="1"/>
  <c r="D24" i="1"/>
  <c r="D23" i="1"/>
  <c r="D22" i="1"/>
  <c r="D21" i="1"/>
  <c r="D20" i="1"/>
  <c r="D19" i="1"/>
  <c r="D18" i="1"/>
  <c r="D14" i="1"/>
  <c r="AD14" i="1" s="1"/>
  <c r="D13" i="1"/>
  <c r="V13" i="1"/>
  <c r="AW13" i="1"/>
  <c r="AY13" i="1"/>
  <c r="AC40" i="1"/>
  <c r="AC46" i="1"/>
  <c r="D40" i="1"/>
  <c r="D41" i="1"/>
  <c r="D42" i="1"/>
  <c r="D43" i="1"/>
  <c r="D46" i="1"/>
  <c r="D47" i="1"/>
  <c r="Z42" i="1" l="1"/>
  <c r="X42" i="1"/>
  <c r="U42" i="1"/>
  <c r="S42" i="1"/>
  <c r="Y42" i="1"/>
  <c r="Q42" i="1"/>
  <c r="W42" i="1"/>
  <c r="N42" i="1"/>
  <c r="O42" i="1"/>
  <c r="K42" i="1"/>
  <c r="AA42" i="1"/>
  <c r="T42" i="1"/>
  <c r="R42" i="1"/>
  <c r="M42" i="1"/>
  <c r="L42" i="1"/>
  <c r="X21" i="1"/>
  <c r="W21" i="1"/>
  <c r="Y21" i="1"/>
  <c r="U21" i="1"/>
  <c r="R21" i="1"/>
  <c r="Z21" i="1"/>
  <c r="S21" i="1"/>
  <c r="K21" i="1"/>
  <c r="Q21" i="1"/>
  <c r="M21" i="1"/>
  <c r="N21" i="1"/>
  <c r="AA21" i="1"/>
  <c r="T21" i="1"/>
  <c r="O21" i="1"/>
  <c r="L21" i="1"/>
  <c r="U25" i="1"/>
  <c r="T25" i="1"/>
  <c r="X25" i="1"/>
  <c r="Q25" i="1"/>
  <c r="O25" i="1"/>
  <c r="K25" i="1"/>
  <c r="AA25" i="1"/>
  <c r="Z25" i="1"/>
  <c r="Y25" i="1"/>
  <c r="W25" i="1"/>
  <c r="S25" i="1"/>
  <c r="R25" i="1"/>
  <c r="N25" i="1"/>
  <c r="M25" i="1"/>
  <c r="L25" i="1"/>
  <c r="AV37" i="1"/>
  <c r="Z37" i="1"/>
  <c r="Y37" i="1"/>
  <c r="AA37" i="1"/>
  <c r="X37" i="1"/>
  <c r="T37" i="1"/>
  <c r="W37" i="1"/>
  <c r="K37" i="1"/>
  <c r="U37" i="1"/>
  <c r="S37" i="1"/>
  <c r="R37" i="1"/>
  <c r="Q37" i="1"/>
  <c r="L37" i="1"/>
  <c r="M37" i="1"/>
  <c r="O37" i="1"/>
  <c r="N37" i="1"/>
  <c r="Y47" i="1"/>
  <c r="X47" i="1"/>
  <c r="U47" i="1"/>
  <c r="O47" i="1"/>
  <c r="L47" i="1"/>
  <c r="AA47" i="1"/>
  <c r="Z47" i="1"/>
  <c r="W47" i="1"/>
  <c r="T47" i="1"/>
  <c r="S47" i="1"/>
  <c r="R47" i="1"/>
  <c r="K47" i="1"/>
  <c r="M47" i="1"/>
  <c r="Q47" i="1"/>
  <c r="N47" i="1"/>
  <c r="AA13" i="1"/>
  <c r="Y13" i="1"/>
  <c r="W13" i="1"/>
  <c r="T13" i="1"/>
  <c r="R13" i="1"/>
  <c r="X13" i="1"/>
  <c r="O13" i="1"/>
  <c r="Z13" i="1"/>
  <c r="S13" i="1"/>
  <c r="M13" i="1"/>
  <c r="U13" i="1"/>
  <c r="N13" i="1"/>
  <c r="L13" i="1"/>
  <c r="Q13" i="1"/>
  <c r="K13" i="1"/>
  <c r="Z18" i="1"/>
  <c r="X18" i="1"/>
  <c r="U18" i="1"/>
  <c r="S18" i="1"/>
  <c r="AA18" i="1"/>
  <c r="R18" i="1"/>
  <c r="Q18" i="1"/>
  <c r="T18" i="1"/>
  <c r="N18" i="1"/>
  <c r="L18" i="1"/>
  <c r="M18" i="1"/>
  <c r="K18" i="1"/>
  <c r="Y18" i="1"/>
  <c r="W18" i="1"/>
  <c r="O18" i="1"/>
  <c r="Z22" i="1"/>
  <c r="X22" i="1"/>
  <c r="U22" i="1"/>
  <c r="S22" i="1"/>
  <c r="Y22" i="1"/>
  <c r="Q22" i="1"/>
  <c r="N22" i="1"/>
  <c r="L22" i="1"/>
  <c r="AA22" i="1"/>
  <c r="W22" i="1"/>
  <c r="T22" i="1"/>
  <c r="R22" i="1"/>
  <c r="O22" i="1"/>
  <c r="K22" i="1"/>
  <c r="M22" i="1"/>
  <c r="Z26" i="1"/>
  <c r="X26" i="1"/>
  <c r="U26" i="1"/>
  <c r="S26" i="1"/>
  <c r="W26" i="1"/>
  <c r="Q26" i="1"/>
  <c r="AA26" i="1"/>
  <c r="T26" i="1"/>
  <c r="N26" i="1"/>
  <c r="K26" i="1"/>
  <c r="Y26" i="1"/>
  <c r="R26" i="1"/>
  <c r="O26" i="1"/>
  <c r="L26" i="1"/>
  <c r="M26" i="1"/>
  <c r="AA36" i="1"/>
  <c r="Y36" i="1"/>
  <c r="W36" i="1"/>
  <c r="T36" i="1"/>
  <c r="R36" i="1"/>
  <c r="X36" i="1"/>
  <c r="O36" i="1"/>
  <c r="M36" i="1"/>
  <c r="Z36" i="1"/>
  <c r="U36" i="1"/>
  <c r="S36" i="1"/>
  <c r="Q36" i="1"/>
  <c r="L36" i="1"/>
  <c r="N36" i="1"/>
  <c r="K36" i="1"/>
  <c r="V37" i="1"/>
  <c r="AF37" i="1"/>
  <c r="AK37" i="1"/>
  <c r="AP37" i="1"/>
  <c r="AU37" i="1"/>
  <c r="AY37" i="1"/>
  <c r="U45" i="1"/>
  <c r="T45" i="1"/>
  <c r="AA45" i="1"/>
  <c r="Q45" i="1"/>
  <c r="O45" i="1"/>
  <c r="Z45" i="1"/>
  <c r="Y45" i="1"/>
  <c r="X45" i="1"/>
  <c r="W45" i="1"/>
  <c r="S45" i="1"/>
  <c r="R45" i="1"/>
  <c r="K45" i="1"/>
  <c r="N45" i="1"/>
  <c r="M45" i="1"/>
  <c r="L45" i="1"/>
  <c r="AG46" i="1"/>
  <c r="Z46" i="1"/>
  <c r="X46" i="1"/>
  <c r="U46" i="1"/>
  <c r="S46" i="1"/>
  <c r="W46" i="1"/>
  <c r="Q46" i="1"/>
  <c r="Y46" i="1"/>
  <c r="R46" i="1"/>
  <c r="N46" i="1"/>
  <c r="AA46" i="1"/>
  <c r="T46" i="1"/>
  <c r="K46" i="1"/>
  <c r="M46" i="1"/>
  <c r="O46" i="1"/>
  <c r="L46" i="1"/>
  <c r="AA40" i="1"/>
  <c r="Y40" i="1"/>
  <c r="W40" i="1"/>
  <c r="T40" i="1"/>
  <c r="R40" i="1"/>
  <c r="U40" i="1"/>
  <c r="O40" i="1"/>
  <c r="Q40" i="1"/>
  <c r="M40" i="1"/>
  <c r="N40" i="1"/>
  <c r="L40" i="1"/>
  <c r="Z40" i="1"/>
  <c r="K40" i="1"/>
  <c r="X40" i="1"/>
  <c r="S40" i="1"/>
  <c r="AG40" i="1"/>
  <c r="AP13" i="1"/>
  <c r="AW14" i="1"/>
  <c r="T19" i="1"/>
  <c r="S19" i="1"/>
  <c r="AA19" i="1"/>
  <c r="X19" i="1"/>
  <c r="O19" i="1"/>
  <c r="N19" i="1"/>
  <c r="Q19" i="1"/>
  <c r="M19" i="1"/>
  <c r="L19" i="1"/>
  <c r="Z19" i="1"/>
  <c r="K19" i="1"/>
  <c r="Y19" i="1"/>
  <c r="W19" i="1"/>
  <c r="U19" i="1"/>
  <c r="R19" i="1"/>
  <c r="AA23" i="1"/>
  <c r="Z23" i="1"/>
  <c r="R23" i="1"/>
  <c r="W23" i="1"/>
  <c r="S23" i="1"/>
  <c r="Y23" i="1"/>
  <c r="X23" i="1"/>
  <c r="U23" i="1"/>
  <c r="M23" i="1"/>
  <c r="L23" i="1"/>
  <c r="T23" i="1"/>
  <c r="O23" i="1"/>
  <c r="Q23" i="1"/>
  <c r="K23" i="1"/>
  <c r="N23" i="1"/>
  <c r="Y27" i="1"/>
  <c r="X27" i="1"/>
  <c r="R27" i="1"/>
  <c r="L27" i="1"/>
  <c r="Q27" i="1"/>
  <c r="AA27" i="1"/>
  <c r="Z27" i="1"/>
  <c r="W27" i="1"/>
  <c r="U27" i="1"/>
  <c r="T27" i="1"/>
  <c r="S27" i="1"/>
  <c r="N27" i="1"/>
  <c r="K27" i="1"/>
  <c r="O27" i="1"/>
  <c r="M27" i="1"/>
  <c r="T39" i="1"/>
  <c r="S39" i="1"/>
  <c r="Y39" i="1"/>
  <c r="U39" i="1"/>
  <c r="R39" i="1"/>
  <c r="O39" i="1"/>
  <c r="N39" i="1"/>
  <c r="L39" i="1"/>
  <c r="AA39" i="1"/>
  <c r="Z39" i="1"/>
  <c r="X39" i="1"/>
  <c r="M39" i="1"/>
  <c r="Q39" i="1"/>
  <c r="K39" i="1"/>
  <c r="W39" i="1"/>
  <c r="W35" i="1"/>
  <c r="U35" i="1"/>
  <c r="Z35" i="1"/>
  <c r="S35" i="1"/>
  <c r="Q35" i="1"/>
  <c r="AA35" i="1"/>
  <c r="Y35" i="1"/>
  <c r="X35" i="1"/>
  <c r="T35" i="1"/>
  <c r="R35" i="1"/>
  <c r="L35" i="1"/>
  <c r="O35" i="1"/>
  <c r="N35" i="1"/>
  <c r="M35" i="1"/>
  <c r="K35" i="1"/>
  <c r="AC39" i="1"/>
  <c r="AG39" i="1"/>
  <c r="AL39" i="1"/>
  <c r="AQ39" i="1"/>
  <c r="AV39" i="1"/>
  <c r="AU45" i="1"/>
  <c r="AL45" i="1"/>
  <c r="AD45" i="1"/>
  <c r="AA43" i="1"/>
  <c r="Z43" i="1"/>
  <c r="R43" i="1"/>
  <c r="T43" i="1"/>
  <c r="Q43" i="1"/>
  <c r="M43" i="1"/>
  <c r="L43" i="1"/>
  <c r="O43" i="1"/>
  <c r="Y43" i="1"/>
  <c r="N43" i="1"/>
  <c r="K43" i="1"/>
  <c r="X43" i="1"/>
  <c r="W43" i="1"/>
  <c r="U43" i="1"/>
  <c r="S43" i="1"/>
  <c r="V35" i="1"/>
  <c r="AW46" i="1"/>
  <c r="AM13" i="1"/>
  <c r="AA20" i="1"/>
  <c r="Y20" i="1"/>
  <c r="W20" i="1"/>
  <c r="T20" i="1"/>
  <c r="R20" i="1"/>
  <c r="U20" i="1"/>
  <c r="O20" i="1"/>
  <c r="Q20" i="1"/>
  <c r="M20" i="1"/>
  <c r="N20" i="1"/>
  <c r="K20" i="1"/>
  <c r="L20" i="1"/>
  <c r="Z20" i="1"/>
  <c r="X20" i="1"/>
  <c r="S20" i="1"/>
  <c r="AA24" i="1"/>
  <c r="Y24" i="1"/>
  <c r="W24" i="1"/>
  <c r="T24" i="1"/>
  <c r="R24" i="1"/>
  <c r="S24" i="1"/>
  <c r="O24" i="1"/>
  <c r="Z24" i="1"/>
  <c r="M24" i="1"/>
  <c r="Q24" i="1"/>
  <c r="N24" i="1"/>
  <c r="X24" i="1"/>
  <c r="U24" i="1"/>
  <c r="L24" i="1"/>
  <c r="K24" i="1"/>
  <c r="AA28" i="1"/>
  <c r="Y28" i="1"/>
  <c r="W28" i="1"/>
  <c r="T28" i="1"/>
  <c r="R28" i="1"/>
  <c r="Z28" i="1"/>
  <c r="O28" i="1"/>
  <c r="U28" i="1"/>
  <c r="M28" i="1"/>
  <c r="L28" i="1"/>
  <c r="X28" i="1"/>
  <c r="S28" i="1"/>
  <c r="N28" i="1"/>
  <c r="K28" i="1"/>
  <c r="Q28" i="1"/>
  <c r="AW38" i="1"/>
  <c r="Z38" i="1"/>
  <c r="X38" i="1"/>
  <c r="U38" i="1"/>
  <c r="S38" i="1"/>
  <c r="AA38" i="1"/>
  <c r="R38" i="1"/>
  <c r="Q38" i="1"/>
  <c r="N38" i="1"/>
  <c r="M38" i="1"/>
  <c r="Y38" i="1"/>
  <c r="W38" i="1"/>
  <c r="T38" i="1"/>
  <c r="K38" i="1"/>
  <c r="L38" i="1"/>
  <c r="O38" i="1"/>
  <c r="J39" i="1"/>
  <c r="AD39" i="1"/>
  <c r="AI39" i="1"/>
  <c r="AM39" i="1"/>
  <c r="AR39" i="1"/>
  <c r="AW39" i="1"/>
  <c r="V44" i="1"/>
  <c r="AA44" i="1"/>
  <c r="Y44" i="1"/>
  <c r="W44" i="1"/>
  <c r="T44" i="1"/>
  <c r="R44" i="1"/>
  <c r="S44" i="1"/>
  <c r="O44" i="1"/>
  <c r="X44" i="1"/>
  <c r="M44" i="1"/>
  <c r="U44" i="1"/>
  <c r="N44" i="1"/>
  <c r="Q44" i="1"/>
  <c r="L44" i="1"/>
  <c r="Z44" i="1"/>
  <c r="K44" i="1"/>
  <c r="AR45" i="1"/>
  <c r="AK45" i="1"/>
  <c r="V45" i="1"/>
  <c r="AI14" i="1"/>
  <c r="Z14" i="1"/>
  <c r="Y14" i="1"/>
  <c r="W14" i="1"/>
  <c r="Q14" i="1"/>
  <c r="L14" i="1"/>
  <c r="K14" i="1"/>
  <c r="O14" i="1"/>
  <c r="AA14" i="1"/>
  <c r="X14" i="1"/>
  <c r="N14" i="1"/>
  <c r="U14" i="1"/>
  <c r="T14" i="1"/>
  <c r="S14" i="1"/>
  <c r="R14" i="1"/>
  <c r="M14" i="1"/>
  <c r="AA29" i="1"/>
  <c r="S29" i="1"/>
  <c r="R29" i="1"/>
  <c r="Y29" i="1"/>
  <c r="O29" i="1"/>
  <c r="N29" i="1"/>
  <c r="M29" i="1"/>
  <c r="K29" i="1"/>
  <c r="Z29" i="1"/>
  <c r="X29" i="1"/>
  <c r="W29" i="1"/>
  <c r="U29" i="1"/>
  <c r="T29" i="1"/>
  <c r="L29" i="1"/>
  <c r="Q29" i="1"/>
  <c r="X41" i="1"/>
  <c r="W41" i="1"/>
  <c r="Z41" i="1"/>
  <c r="S41" i="1"/>
  <c r="O41" i="1"/>
  <c r="K41" i="1"/>
  <c r="AA41" i="1"/>
  <c r="Y41" i="1"/>
  <c r="N41" i="1"/>
  <c r="Q41" i="1"/>
  <c r="U41" i="1"/>
  <c r="T41" i="1"/>
  <c r="R41" i="1"/>
  <c r="M41" i="1"/>
  <c r="L41" i="1"/>
  <c r="AE38" i="1"/>
  <c r="AS38" i="1"/>
  <c r="AG41" i="1"/>
  <c r="E41" i="1"/>
  <c r="I41" i="1"/>
  <c r="G41" i="1"/>
  <c r="H41" i="1"/>
  <c r="F41" i="1"/>
  <c r="AR14" i="1"/>
  <c r="AX21" i="1"/>
  <c r="I21" i="1"/>
  <c r="G21" i="1"/>
  <c r="H21" i="1"/>
  <c r="F21" i="1"/>
  <c r="AX29" i="1"/>
  <c r="I29" i="1"/>
  <c r="G29" i="1"/>
  <c r="H29" i="1"/>
  <c r="F29" i="1"/>
  <c r="AE37" i="1"/>
  <c r="AJ37" i="1"/>
  <c r="V40" i="1"/>
  <c r="I40" i="1"/>
  <c r="G40" i="1"/>
  <c r="H40" i="1"/>
  <c r="E40" i="1"/>
  <c r="F40" i="1"/>
  <c r="AE40" i="1"/>
  <c r="AM14" i="1"/>
  <c r="AY18" i="1"/>
  <c r="I18" i="1"/>
  <c r="H18" i="1"/>
  <c r="G18" i="1"/>
  <c r="AY22" i="1"/>
  <c r="I22" i="1"/>
  <c r="H22" i="1"/>
  <c r="F22" i="1"/>
  <c r="G22" i="1"/>
  <c r="AY26" i="1"/>
  <c r="I26" i="1"/>
  <c r="H26" i="1"/>
  <c r="F26" i="1"/>
  <c r="G26" i="1"/>
  <c r="AG36" i="1"/>
  <c r="I36" i="1"/>
  <c r="G36" i="1"/>
  <c r="F36" i="1"/>
  <c r="H36" i="1"/>
  <c r="E36" i="1"/>
  <c r="J37" i="1"/>
  <c r="AC38" i="1"/>
  <c r="AD37" i="1"/>
  <c r="AG38" i="1"/>
  <c r="AI37" i="1"/>
  <c r="AL38" i="1"/>
  <c r="AM37" i="1"/>
  <c r="AQ38" i="1"/>
  <c r="AR37" i="1"/>
  <c r="AV38" i="1"/>
  <c r="AW37" i="1"/>
  <c r="AX44" i="1"/>
  <c r="AS44" i="1"/>
  <c r="AO44" i="1"/>
  <c r="AE44" i="1"/>
  <c r="P44" i="1"/>
  <c r="P45" i="1"/>
  <c r="E45" i="1"/>
  <c r="I45" i="1"/>
  <c r="G45" i="1"/>
  <c r="F45" i="1"/>
  <c r="H45" i="1"/>
  <c r="AW43" i="1"/>
  <c r="I43" i="1"/>
  <c r="H43" i="1"/>
  <c r="F43" i="1"/>
  <c r="E43" i="1"/>
  <c r="G43" i="1"/>
  <c r="I13" i="1"/>
  <c r="E13" i="1"/>
  <c r="F13" i="1"/>
  <c r="G13" i="1"/>
  <c r="H13" i="1"/>
  <c r="AX19" i="1"/>
  <c r="I19" i="1"/>
  <c r="H19" i="1"/>
  <c r="F19" i="1"/>
  <c r="G19" i="1"/>
  <c r="AX23" i="1"/>
  <c r="I23" i="1"/>
  <c r="H23" i="1"/>
  <c r="F23" i="1"/>
  <c r="G23" i="1"/>
  <c r="AX27" i="1"/>
  <c r="I27" i="1"/>
  <c r="H27" i="1"/>
  <c r="F27" i="1"/>
  <c r="G27" i="1"/>
  <c r="I39" i="1"/>
  <c r="H39" i="1"/>
  <c r="F39" i="1"/>
  <c r="E39" i="1"/>
  <c r="G39" i="1"/>
  <c r="I35" i="1"/>
  <c r="H35" i="1"/>
  <c r="F35" i="1"/>
  <c r="E35" i="1"/>
  <c r="G35" i="1"/>
  <c r="P39" i="1"/>
  <c r="V38" i="1"/>
  <c r="AC37" i="1"/>
  <c r="AE39" i="1"/>
  <c r="AF38" i="1"/>
  <c r="AG37" i="1"/>
  <c r="AJ39" i="1"/>
  <c r="AK38" i="1"/>
  <c r="AL37" i="1"/>
  <c r="AO39" i="1"/>
  <c r="AP38" i="1"/>
  <c r="AQ37" i="1"/>
  <c r="AS39" i="1"/>
  <c r="AU38" i="1"/>
  <c r="AX39" i="1"/>
  <c r="AY38" i="1"/>
  <c r="AW44" i="1"/>
  <c r="AR44" i="1"/>
  <c r="AM44" i="1"/>
  <c r="AI44" i="1"/>
  <c r="AD44" i="1"/>
  <c r="J44" i="1"/>
  <c r="AV45" i="1"/>
  <c r="AP45" i="1"/>
  <c r="AI45" i="1"/>
  <c r="AC45" i="1"/>
  <c r="V42" i="1"/>
  <c r="I42" i="1"/>
  <c r="H42" i="1"/>
  <c r="F42" i="1"/>
  <c r="E42" i="1"/>
  <c r="G42" i="1"/>
  <c r="AO38" i="1"/>
  <c r="AX38" i="1"/>
  <c r="AX25" i="1"/>
  <c r="I25" i="1"/>
  <c r="G25" i="1"/>
  <c r="F25" i="1"/>
  <c r="H25" i="1"/>
  <c r="E37" i="1"/>
  <c r="I37" i="1"/>
  <c r="G37" i="1"/>
  <c r="F37" i="1"/>
  <c r="H37" i="1"/>
  <c r="J38" i="1"/>
  <c r="P37" i="1"/>
  <c r="AD38" i="1"/>
  <c r="AI38" i="1"/>
  <c r="AM38" i="1"/>
  <c r="AO37" i="1"/>
  <c r="AR38" i="1"/>
  <c r="AS37" i="1"/>
  <c r="AX37" i="1"/>
  <c r="AY44" i="1"/>
  <c r="AU44" i="1"/>
  <c r="AP44" i="1"/>
  <c r="AK44" i="1"/>
  <c r="AF44" i="1"/>
  <c r="AY20" i="1"/>
  <c r="G20" i="1"/>
  <c r="H20" i="1"/>
  <c r="I20" i="1"/>
  <c r="F20" i="1"/>
  <c r="AY24" i="1"/>
  <c r="G24" i="1"/>
  <c r="F24" i="1"/>
  <c r="I24" i="1"/>
  <c r="H24" i="1"/>
  <c r="AY28" i="1"/>
  <c r="G28" i="1"/>
  <c r="H28" i="1"/>
  <c r="F28" i="1"/>
  <c r="I28" i="1"/>
  <c r="I38" i="1"/>
  <c r="H38" i="1"/>
  <c r="F38" i="1"/>
  <c r="E38" i="1"/>
  <c r="G38" i="1"/>
  <c r="P38" i="1"/>
  <c r="AJ38" i="1"/>
  <c r="I44" i="1"/>
  <c r="G44" i="1"/>
  <c r="F44" i="1"/>
  <c r="H44" i="1"/>
  <c r="E44" i="1"/>
  <c r="AY47" i="1"/>
  <c r="I47" i="1"/>
  <c r="H47" i="1"/>
  <c r="F47" i="1"/>
  <c r="E47" i="1"/>
  <c r="G47" i="1"/>
  <c r="H14" i="1"/>
  <c r="I14" i="1"/>
  <c r="G14" i="1"/>
  <c r="E14" i="1"/>
  <c r="F14" i="1"/>
  <c r="AV46" i="1"/>
  <c r="I46" i="1"/>
  <c r="H46" i="1"/>
  <c r="F46" i="1"/>
  <c r="E46" i="1"/>
  <c r="G46" i="1"/>
  <c r="AJ44" i="1"/>
  <c r="AX45" i="1"/>
  <c r="AS45" i="1"/>
  <c r="AO45" i="1"/>
  <c r="AJ45" i="1"/>
  <c r="AE45" i="1"/>
  <c r="AE46" i="1"/>
  <c r="AM46" i="1"/>
  <c r="AQ47" i="1"/>
  <c r="AD46" i="1"/>
  <c r="AF46" i="1"/>
  <c r="AI46" i="1"/>
  <c r="AR46" i="1"/>
  <c r="AD40" i="1"/>
  <c r="AF40" i="1"/>
  <c r="AL47" i="1"/>
  <c r="AV47" i="1"/>
  <c r="J36" i="1"/>
  <c r="P36" i="1"/>
  <c r="V43" i="1"/>
  <c r="V36" i="1"/>
  <c r="J47" i="1"/>
  <c r="J41" i="1"/>
  <c r="P47" i="1"/>
  <c r="P41" i="1"/>
  <c r="V47" i="1"/>
  <c r="V41" i="1"/>
  <c r="AC42" i="1"/>
  <c r="AC35" i="1"/>
  <c r="AD42" i="1"/>
  <c r="AD35" i="1"/>
  <c r="AE42" i="1"/>
  <c r="AE35" i="1"/>
  <c r="AF42" i="1"/>
  <c r="AF35" i="1"/>
  <c r="AG42" i="1"/>
  <c r="AG35" i="1"/>
  <c r="AJ47" i="1"/>
  <c r="AK46" i="1"/>
  <c r="AL43" i="1"/>
  <c r="AO47" i="1"/>
  <c r="AP46" i="1"/>
  <c r="AQ43" i="1"/>
  <c r="AS47" i="1"/>
  <c r="AU46" i="1"/>
  <c r="AV43" i="1"/>
  <c r="AX47" i="1"/>
  <c r="AY46" i="1"/>
  <c r="AU13" i="1"/>
  <c r="AK13" i="1"/>
  <c r="AY14" i="1"/>
  <c r="AU14" i="1"/>
  <c r="AP14" i="1"/>
  <c r="AK14" i="1"/>
  <c r="AF14" i="1"/>
  <c r="V14" i="1"/>
  <c r="J43" i="1"/>
  <c r="P43" i="1"/>
  <c r="AJ43" i="1"/>
  <c r="AS43" i="1"/>
  <c r="J46" i="1"/>
  <c r="J40" i="1"/>
  <c r="P46" i="1"/>
  <c r="P40" i="1"/>
  <c r="V46" i="1"/>
  <c r="AC47" i="1"/>
  <c r="AC41" i="1"/>
  <c r="AD47" i="1"/>
  <c r="AD41" i="1"/>
  <c r="AE47" i="1"/>
  <c r="AE41" i="1"/>
  <c r="AF47" i="1"/>
  <c r="AF41" i="1"/>
  <c r="AG47" i="1"/>
  <c r="AI47" i="1"/>
  <c r="AJ46" i="1"/>
  <c r="AK43" i="1"/>
  <c r="AM47" i="1"/>
  <c r="AO46" i="1"/>
  <c r="AP43" i="1"/>
  <c r="AR47" i="1"/>
  <c r="AS46" i="1"/>
  <c r="AU43" i="1"/>
  <c r="AW47" i="1"/>
  <c r="AX46" i="1"/>
  <c r="AY43" i="1"/>
  <c r="AR13" i="1"/>
  <c r="AF13" i="1"/>
  <c r="AX14" i="1"/>
  <c r="AS14" i="1"/>
  <c r="AO14" i="1"/>
  <c r="AJ14" i="1"/>
  <c r="AE14" i="1"/>
  <c r="J14" i="1"/>
  <c r="AO43" i="1"/>
  <c r="AX43" i="1"/>
  <c r="J42" i="1"/>
  <c r="J35" i="1"/>
  <c r="P42" i="1"/>
  <c r="P35" i="1"/>
  <c r="AC43" i="1"/>
  <c r="AC36" i="1"/>
  <c r="AD43" i="1"/>
  <c r="AD36" i="1"/>
  <c r="AE43" i="1"/>
  <c r="AE36" i="1"/>
  <c r="AF43" i="1"/>
  <c r="AF36" i="1"/>
  <c r="AG43" i="1"/>
  <c r="AI43" i="1"/>
  <c r="AK47" i="1"/>
  <c r="AL46" i="1"/>
  <c r="AM43" i="1"/>
  <c r="AP47" i="1"/>
  <c r="AQ46" i="1"/>
  <c r="AR43" i="1"/>
  <c r="AU47" i="1"/>
  <c r="AV14" i="1"/>
  <c r="AQ14" i="1"/>
  <c r="AL14" i="1"/>
  <c r="AG14" i="1"/>
  <c r="AC14" i="1"/>
  <c r="P53" i="1"/>
  <c r="AE53" i="1"/>
  <c r="AJ53" i="1"/>
  <c r="AO53" i="1"/>
  <c r="AS53" i="1"/>
  <c r="AX53" i="1"/>
  <c r="P55" i="1"/>
  <c r="AE55" i="1"/>
  <c r="AJ55" i="1"/>
  <c r="AO55" i="1"/>
  <c r="AS55" i="1"/>
  <c r="AX55" i="1"/>
  <c r="P57" i="1"/>
  <c r="AE57" i="1"/>
  <c r="AJ57" i="1"/>
  <c r="AO57" i="1"/>
  <c r="AS57" i="1"/>
  <c r="AX57" i="1"/>
  <c r="P59" i="1"/>
  <c r="AE59" i="1"/>
  <c r="AJ59" i="1"/>
  <c r="AC53" i="1"/>
  <c r="AG53" i="1"/>
  <c r="AL53" i="1"/>
  <c r="AQ53" i="1"/>
  <c r="AV53" i="1"/>
  <c r="AC55" i="1"/>
  <c r="AG55" i="1"/>
  <c r="AL55" i="1"/>
  <c r="AQ55" i="1"/>
  <c r="AV55" i="1"/>
  <c r="AC57" i="1"/>
  <c r="AG57" i="1"/>
  <c r="AL57" i="1"/>
  <c r="AQ57" i="1"/>
  <c r="AV57" i="1"/>
  <c r="AC59" i="1"/>
  <c r="AG59" i="1"/>
  <c r="AL59" i="1"/>
  <c r="J52" i="1"/>
  <c r="V52" i="1"/>
  <c r="AD52" i="1"/>
  <c r="AF52" i="1"/>
  <c r="AI52" i="1"/>
  <c r="AK52" i="1"/>
  <c r="AM52" i="1"/>
  <c r="AP52" i="1"/>
  <c r="AR52" i="1"/>
  <c r="AU52" i="1"/>
  <c r="AW52" i="1"/>
  <c r="AY52" i="1"/>
  <c r="J54" i="1"/>
  <c r="V54" i="1"/>
  <c r="AD54" i="1"/>
  <c r="AF54" i="1"/>
  <c r="AI54" i="1"/>
  <c r="AK54" i="1"/>
  <c r="AM54" i="1"/>
  <c r="AP54" i="1"/>
  <c r="AR54" i="1"/>
  <c r="AU54" i="1"/>
  <c r="AW54" i="1"/>
  <c r="AY54" i="1"/>
  <c r="J56" i="1"/>
  <c r="V56" i="1"/>
  <c r="AD56" i="1"/>
  <c r="AF56" i="1"/>
  <c r="AI56" i="1"/>
  <c r="AK56" i="1"/>
  <c r="AM56" i="1"/>
  <c r="AP56" i="1"/>
  <c r="AR56" i="1"/>
  <c r="AU56" i="1"/>
  <c r="AW56" i="1"/>
  <c r="AY56" i="1"/>
  <c r="J58" i="1"/>
  <c r="V58" i="1"/>
  <c r="AD58" i="1"/>
  <c r="AF58" i="1"/>
  <c r="AI58" i="1"/>
  <c r="AK58" i="1"/>
  <c r="AM58" i="1"/>
  <c r="AP58" i="1"/>
  <c r="AR58" i="1"/>
  <c r="AU58" i="1"/>
  <c r="AW58" i="1"/>
  <c r="AY58" i="1"/>
  <c r="AO59" i="1"/>
  <c r="AQ59" i="1"/>
  <c r="AS59" i="1"/>
  <c r="AV59" i="1"/>
  <c r="AX59" i="1"/>
  <c r="J60" i="1"/>
  <c r="V60" i="1"/>
  <c r="AD60" i="1"/>
  <c r="AF60" i="1"/>
  <c r="AI60" i="1"/>
  <c r="AK60" i="1"/>
  <c r="AM60" i="1"/>
  <c r="AP60" i="1"/>
  <c r="AR60" i="1"/>
  <c r="AU60" i="1"/>
  <c r="AW60" i="1"/>
  <c r="AY60" i="1"/>
  <c r="P52" i="1"/>
  <c r="AC52" i="1"/>
  <c r="AE52" i="1"/>
  <c r="AG52" i="1"/>
  <c r="AJ52" i="1"/>
  <c r="AL52" i="1"/>
  <c r="AO52" i="1"/>
  <c r="AQ52" i="1"/>
  <c r="AS52" i="1"/>
  <c r="AV52" i="1"/>
  <c r="J53" i="1"/>
  <c r="V53" i="1"/>
  <c r="AD53" i="1"/>
  <c r="AF53" i="1"/>
  <c r="AI53" i="1"/>
  <c r="AK53" i="1"/>
  <c r="AM53" i="1"/>
  <c r="AP53" i="1"/>
  <c r="AR53" i="1"/>
  <c r="AU53" i="1"/>
  <c r="AW53" i="1"/>
  <c r="P54" i="1"/>
  <c r="AC54" i="1"/>
  <c r="AE54" i="1"/>
  <c r="AG54" i="1"/>
  <c r="AJ54" i="1"/>
  <c r="AL54" i="1"/>
  <c r="AO54" i="1"/>
  <c r="AQ54" i="1"/>
  <c r="AS54" i="1"/>
  <c r="AV54" i="1"/>
  <c r="J55" i="1"/>
  <c r="V55" i="1"/>
  <c r="AD55" i="1"/>
  <c r="AF55" i="1"/>
  <c r="AI55" i="1"/>
  <c r="AK55" i="1"/>
  <c r="AM55" i="1"/>
  <c r="AP55" i="1"/>
  <c r="AR55" i="1"/>
  <c r="AU55" i="1"/>
  <c r="AW55" i="1"/>
  <c r="P56" i="1"/>
  <c r="AC56" i="1"/>
  <c r="AE56" i="1"/>
  <c r="AG56" i="1"/>
  <c r="AJ56" i="1"/>
  <c r="AL56" i="1"/>
  <c r="AO56" i="1"/>
  <c r="AQ56" i="1"/>
  <c r="AS56" i="1"/>
  <c r="AV56" i="1"/>
  <c r="J57" i="1"/>
  <c r="V57" i="1"/>
  <c r="AD57" i="1"/>
  <c r="AF57" i="1"/>
  <c r="AI57" i="1"/>
  <c r="AK57" i="1"/>
  <c r="AM57" i="1"/>
  <c r="AP57" i="1"/>
  <c r="AR57" i="1"/>
  <c r="AU57" i="1"/>
  <c r="AW57" i="1"/>
  <c r="P58" i="1"/>
  <c r="AC58" i="1"/>
  <c r="AE58" i="1"/>
  <c r="AG58" i="1"/>
  <c r="AJ58" i="1"/>
  <c r="AL58" i="1"/>
  <c r="AO58" i="1"/>
  <c r="AQ58" i="1"/>
  <c r="AS58" i="1"/>
  <c r="AV58" i="1"/>
  <c r="J59" i="1"/>
  <c r="V59" i="1"/>
  <c r="AD59" i="1"/>
  <c r="AF59" i="1"/>
  <c r="AI59" i="1"/>
  <c r="AK59" i="1"/>
  <c r="AM59" i="1"/>
  <c r="AP59" i="1"/>
  <c r="AR59" i="1"/>
  <c r="AU59" i="1"/>
  <c r="AW59" i="1"/>
  <c r="P60" i="1"/>
  <c r="AC60" i="1"/>
  <c r="AE60" i="1"/>
  <c r="AG60" i="1"/>
  <c r="AJ60" i="1"/>
  <c r="AL60" i="1"/>
  <c r="AO60" i="1"/>
  <c r="AQ60" i="1"/>
  <c r="AS60" i="1"/>
  <c r="AV60" i="1"/>
  <c r="AG28" i="1"/>
  <c r="AQ28" i="1"/>
  <c r="AC28" i="1"/>
  <c r="AL28" i="1"/>
  <c r="AV28" i="1"/>
  <c r="AG26" i="1"/>
  <c r="AQ26" i="1"/>
  <c r="AC26" i="1"/>
  <c r="AL26" i="1"/>
  <c r="AV26" i="1"/>
  <c r="AG24" i="1"/>
  <c r="AQ24" i="1"/>
  <c r="AC24" i="1"/>
  <c r="AL24" i="1"/>
  <c r="AV24" i="1"/>
  <c r="AG22" i="1"/>
  <c r="AQ22" i="1"/>
  <c r="AC22" i="1"/>
  <c r="AL22" i="1"/>
  <c r="AV22" i="1"/>
  <c r="AG20" i="1"/>
  <c r="AQ20" i="1"/>
  <c r="AC20" i="1"/>
  <c r="AL20" i="1"/>
  <c r="AV20" i="1"/>
  <c r="P20" i="1"/>
  <c r="AE20" i="1"/>
  <c r="AJ20" i="1"/>
  <c r="AO20" i="1"/>
  <c r="AS20" i="1"/>
  <c r="AX20" i="1"/>
  <c r="P22" i="1"/>
  <c r="AE22" i="1"/>
  <c r="AJ22" i="1"/>
  <c r="AO22" i="1"/>
  <c r="AS22" i="1"/>
  <c r="AX22" i="1"/>
  <c r="P24" i="1"/>
  <c r="AE24" i="1"/>
  <c r="AJ24" i="1"/>
  <c r="AO24" i="1"/>
  <c r="AS24" i="1"/>
  <c r="AX24" i="1"/>
  <c r="P26" i="1"/>
  <c r="AE26" i="1"/>
  <c r="AJ26" i="1"/>
  <c r="AO26" i="1"/>
  <c r="AS26" i="1"/>
  <c r="AX26" i="1"/>
  <c r="P28" i="1"/>
  <c r="AE28" i="1"/>
  <c r="AJ28" i="1"/>
  <c r="AO28" i="1"/>
  <c r="AS28" i="1"/>
  <c r="AX28" i="1"/>
  <c r="AC18" i="1"/>
  <c r="AL18" i="1"/>
  <c r="AG18" i="1"/>
  <c r="AQ18" i="1"/>
  <c r="AV18" i="1"/>
  <c r="P18" i="1"/>
  <c r="AE18" i="1"/>
  <c r="AJ18" i="1"/>
  <c r="AO18" i="1"/>
  <c r="AS18" i="1"/>
  <c r="AX18" i="1"/>
  <c r="J19" i="1"/>
  <c r="V19" i="1"/>
  <c r="AD19" i="1"/>
  <c r="AF19" i="1"/>
  <c r="AI19" i="1"/>
  <c r="AK19" i="1"/>
  <c r="AM19" i="1"/>
  <c r="AP19" i="1"/>
  <c r="AR19" i="1"/>
  <c r="AU19" i="1"/>
  <c r="AW19" i="1"/>
  <c r="AY19" i="1"/>
  <c r="J21" i="1"/>
  <c r="V21" i="1"/>
  <c r="AD21" i="1"/>
  <c r="AF21" i="1"/>
  <c r="AI21" i="1"/>
  <c r="AK21" i="1"/>
  <c r="AM21" i="1"/>
  <c r="AP21" i="1"/>
  <c r="AR21" i="1"/>
  <c r="AU21" i="1"/>
  <c r="AW21" i="1"/>
  <c r="AY21" i="1"/>
  <c r="J23" i="1"/>
  <c r="V23" i="1"/>
  <c r="AD23" i="1"/>
  <c r="AF23" i="1"/>
  <c r="AI23" i="1"/>
  <c r="AK23" i="1"/>
  <c r="AM23" i="1"/>
  <c r="AP23" i="1"/>
  <c r="AR23" i="1"/>
  <c r="AU23" i="1"/>
  <c r="AW23" i="1"/>
  <c r="AY23" i="1"/>
  <c r="J25" i="1"/>
  <c r="V25" i="1"/>
  <c r="AD25" i="1"/>
  <c r="AF25" i="1"/>
  <c r="AI25" i="1"/>
  <c r="AK25" i="1"/>
  <c r="AM25" i="1"/>
  <c r="AP25" i="1"/>
  <c r="AR25" i="1"/>
  <c r="AU25" i="1"/>
  <c r="AW25" i="1"/>
  <c r="AY25" i="1"/>
  <c r="J27" i="1"/>
  <c r="V27" i="1"/>
  <c r="AD27" i="1"/>
  <c r="AF27" i="1"/>
  <c r="AI27" i="1"/>
  <c r="AK27" i="1"/>
  <c r="AM27" i="1"/>
  <c r="AP27" i="1"/>
  <c r="AR27" i="1"/>
  <c r="AU27" i="1"/>
  <c r="AW27" i="1"/>
  <c r="AY27" i="1"/>
  <c r="J29" i="1"/>
  <c r="V29" i="1"/>
  <c r="AD29" i="1"/>
  <c r="AF29" i="1"/>
  <c r="AI29" i="1"/>
  <c r="AK29" i="1"/>
  <c r="AM29" i="1"/>
  <c r="AP29" i="1"/>
  <c r="AR29" i="1"/>
  <c r="AU29" i="1"/>
  <c r="AW29" i="1"/>
  <c r="AY29" i="1"/>
  <c r="J18" i="1"/>
  <c r="V18" i="1"/>
  <c r="AD18" i="1"/>
  <c r="AF18" i="1"/>
  <c r="AI18" i="1"/>
  <c r="AK18" i="1"/>
  <c r="AM18" i="1"/>
  <c r="AP18" i="1"/>
  <c r="AR18" i="1"/>
  <c r="AU18" i="1"/>
  <c r="AW18" i="1"/>
  <c r="P19" i="1"/>
  <c r="AC19" i="1"/>
  <c r="AE19" i="1"/>
  <c r="AG19" i="1"/>
  <c r="AJ19" i="1"/>
  <c r="AL19" i="1"/>
  <c r="AO19" i="1"/>
  <c r="AQ19" i="1"/>
  <c r="AS19" i="1"/>
  <c r="AV19" i="1"/>
  <c r="J20" i="1"/>
  <c r="V20" i="1"/>
  <c r="AD20" i="1"/>
  <c r="AF20" i="1"/>
  <c r="AI20" i="1"/>
  <c r="AK20" i="1"/>
  <c r="AM20" i="1"/>
  <c r="AP20" i="1"/>
  <c r="AR20" i="1"/>
  <c r="AU20" i="1"/>
  <c r="AW20" i="1"/>
  <c r="P21" i="1"/>
  <c r="AC21" i="1"/>
  <c r="AE21" i="1"/>
  <c r="AG21" i="1"/>
  <c r="AJ21" i="1"/>
  <c r="AL21" i="1"/>
  <c r="AO21" i="1"/>
  <c r="AQ21" i="1"/>
  <c r="AS21" i="1"/>
  <c r="AV21" i="1"/>
  <c r="J22" i="1"/>
  <c r="V22" i="1"/>
  <c r="AD22" i="1"/>
  <c r="AF22" i="1"/>
  <c r="AI22" i="1"/>
  <c r="AK22" i="1"/>
  <c r="AM22" i="1"/>
  <c r="AP22" i="1"/>
  <c r="AR22" i="1"/>
  <c r="AU22" i="1"/>
  <c r="AW22" i="1"/>
  <c r="P23" i="1"/>
  <c r="AC23" i="1"/>
  <c r="AE23" i="1"/>
  <c r="AG23" i="1"/>
  <c r="AJ23" i="1"/>
  <c r="AL23" i="1"/>
  <c r="AO23" i="1"/>
  <c r="AQ23" i="1"/>
  <c r="AS23" i="1"/>
  <c r="AV23" i="1"/>
  <c r="J24" i="1"/>
  <c r="V24" i="1"/>
  <c r="AD24" i="1"/>
  <c r="AF24" i="1"/>
  <c r="AI24" i="1"/>
  <c r="AK24" i="1"/>
  <c r="AM24" i="1"/>
  <c r="AP24" i="1"/>
  <c r="AR24" i="1"/>
  <c r="AU24" i="1"/>
  <c r="AW24" i="1"/>
  <c r="P25" i="1"/>
  <c r="AC25" i="1"/>
  <c r="AE25" i="1"/>
  <c r="AG25" i="1"/>
  <c r="AJ25" i="1"/>
  <c r="AL25" i="1"/>
  <c r="AO25" i="1"/>
  <c r="AQ25" i="1"/>
  <c r="AS25" i="1"/>
  <c r="AV25" i="1"/>
  <c r="J26" i="1"/>
  <c r="V26" i="1"/>
  <c r="AD26" i="1"/>
  <c r="AF26" i="1"/>
  <c r="AI26" i="1"/>
  <c r="AK26" i="1"/>
  <c r="AM26" i="1"/>
  <c r="AP26" i="1"/>
  <c r="AR26" i="1"/>
  <c r="AU26" i="1"/>
  <c r="AW26" i="1"/>
  <c r="P27" i="1"/>
  <c r="AC27" i="1"/>
  <c r="AE27" i="1"/>
  <c r="AG27" i="1"/>
  <c r="AJ27" i="1"/>
  <c r="AL27" i="1"/>
  <c r="AO27" i="1"/>
  <c r="AQ27" i="1"/>
  <c r="AS27" i="1"/>
  <c r="AV27" i="1"/>
  <c r="J28" i="1"/>
  <c r="V28" i="1"/>
  <c r="AD28" i="1"/>
  <c r="AF28" i="1"/>
  <c r="AI28" i="1"/>
  <c r="AK28" i="1"/>
  <c r="AM28" i="1"/>
  <c r="AP28" i="1"/>
  <c r="AR28" i="1"/>
  <c r="AU28" i="1"/>
  <c r="AW28" i="1"/>
  <c r="P29" i="1"/>
  <c r="AC29" i="1"/>
  <c r="AE29" i="1"/>
  <c r="AG29" i="1"/>
  <c r="AJ29" i="1"/>
  <c r="AL29" i="1"/>
  <c r="AO29" i="1"/>
  <c r="AQ29" i="1"/>
  <c r="AS29" i="1"/>
  <c r="AV29" i="1"/>
  <c r="P14" i="1"/>
  <c r="AX13" i="1"/>
  <c r="AV13" i="1"/>
  <c r="AS13" i="1"/>
  <c r="AQ13" i="1"/>
  <c r="AO13" i="1"/>
  <c r="AL13" i="1"/>
  <c r="AI13" i="1"/>
  <c r="AD13" i="1"/>
  <c r="J13" i="1"/>
  <c r="AJ13" i="1"/>
  <c r="AG13" i="1"/>
  <c r="AE13" i="1"/>
  <c r="AC13" i="1"/>
  <c r="P13" i="1"/>
  <c r="AY42" i="1" l="1"/>
  <c r="AX41" i="1"/>
  <c r="AY40" i="1"/>
  <c r="AY36" i="1"/>
  <c r="AX35" i="1"/>
  <c r="D34" i="1"/>
  <c r="Z34" i="1" l="1"/>
  <c r="X34" i="1"/>
  <c r="U34" i="1"/>
  <c r="S34" i="1"/>
  <c r="T34" i="1"/>
  <c r="Q34" i="1"/>
  <c r="W34" i="1"/>
  <c r="O34" i="1"/>
  <c r="N34" i="1"/>
  <c r="M34" i="1"/>
  <c r="K34" i="1"/>
  <c r="AA34" i="1"/>
  <c r="Y34" i="1"/>
  <c r="R34" i="1"/>
  <c r="L34" i="1"/>
  <c r="I34" i="1"/>
  <c r="H34" i="1"/>
  <c r="F34" i="1"/>
  <c r="E34" i="1"/>
  <c r="G34" i="1"/>
  <c r="AY34" i="1"/>
  <c r="AC34" i="1"/>
  <c r="AQ36" i="1"/>
  <c r="AG34" i="1"/>
  <c r="AQ34" i="1"/>
  <c r="AL40" i="1"/>
  <c r="AV40" i="1"/>
  <c r="AL42" i="1"/>
  <c r="AL34" i="1"/>
  <c r="AV34" i="1"/>
  <c r="AL36" i="1"/>
  <c r="AV36" i="1"/>
  <c r="AQ40" i="1"/>
  <c r="AQ42" i="1"/>
  <c r="P34" i="1"/>
  <c r="AE34" i="1"/>
  <c r="AJ34" i="1"/>
  <c r="AO34" i="1"/>
  <c r="AS34" i="1"/>
  <c r="AX34" i="1"/>
  <c r="AJ36" i="1"/>
  <c r="AO36" i="1"/>
  <c r="AS36" i="1"/>
  <c r="AX36" i="1"/>
  <c r="AJ40" i="1"/>
  <c r="AO40" i="1"/>
  <c r="AS40" i="1"/>
  <c r="AX40" i="1"/>
  <c r="AJ42" i="1"/>
  <c r="AO42" i="1"/>
  <c r="AS42" i="1"/>
  <c r="AK35" i="1"/>
  <c r="AP35" i="1"/>
  <c r="AU35" i="1"/>
  <c r="AY35" i="1"/>
  <c r="AI41" i="1"/>
  <c r="AM41" i="1"/>
  <c r="AR41" i="1"/>
  <c r="AW41" i="1"/>
  <c r="AV42" i="1"/>
  <c r="AX42" i="1"/>
  <c r="AI35" i="1"/>
  <c r="AM35" i="1"/>
  <c r="AR35" i="1"/>
  <c r="AW35" i="1"/>
  <c r="AK41" i="1"/>
  <c r="AP41" i="1"/>
  <c r="AU41" i="1"/>
  <c r="AY41" i="1"/>
  <c r="J34" i="1"/>
  <c r="V34" i="1"/>
  <c r="AD34" i="1"/>
  <c r="AF34" i="1"/>
  <c r="AI34" i="1"/>
  <c r="AK34" i="1"/>
  <c r="AM34" i="1"/>
  <c r="AP34" i="1"/>
  <c r="AR34" i="1"/>
  <c r="AU34" i="1"/>
  <c r="AW34" i="1"/>
  <c r="AJ35" i="1"/>
  <c r="AL35" i="1"/>
  <c r="AO35" i="1"/>
  <c r="AQ35" i="1"/>
  <c r="AS35" i="1"/>
  <c r="AV35" i="1"/>
  <c r="AI36" i="1"/>
  <c r="AK36" i="1"/>
  <c r="AM36" i="1"/>
  <c r="AP36" i="1"/>
  <c r="AR36" i="1"/>
  <c r="AU36" i="1"/>
  <c r="AW36" i="1"/>
  <c r="AI40" i="1"/>
  <c r="AK40" i="1"/>
  <c r="AM40" i="1"/>
  <c r="AP40" i="1"/>
  <c r="AR40" i="1"/>
  <c r="AU40" i="1"/>
  <c r="AW40" i="1"/>
  <c r="AJ41" i="1"/>
  <c r="AL41" i="1"/>
  <c r="AO41" i="1"/>
  <c r="AQ41" i="1"/>
  <c r="AS41" i="1"/>
  <c r="AV41" i="1"/>
  <c r="AI42" i="1"/>
  <c r="AK42" i="1"/>
  <c r="AM42" i="1"/>
  <c r="AP42" i="1"/>
  <c r="AR42" i="1"/>
  <c r="AU42" i="1"/>
  <c r="AW42" i="1"/>
  <c r="D4" i="1"/>
  <c r="D5" i="1"/>
  <c r="D6" i="1"/>
  <c r="D7" i="1"/>
  <c r="D8" i="1"/>
  <c r="D9" i="1"/>
  <c r="D10" i="1"/>
  <c r="D11" i="1"/>
  <c r="D12" i="1"/>
  <c r="D3" i="1"/>
  <c r="F16" i="2"/>
  <c r="E16" i="2"/>
  <c r="D16" i="2"/>
  <c r="C16" i="2"/>
  <c r="F15" i="2"/>
  <c r="E15" i="2"/>
  <c r="D15" i="2"/>
  <c r="C15" i="2"/>
  <c r="F14" i="2"/>
  <c r="E14" i="2"/>
  <c r="D14" i="2"/>
  <c r="C14" i="2"/>
  <c r="F13" i="2"/>
  <c r="E13" i="2"/>
  <c r="D13" i="2"/>
  <c r="F3" i="2"/>
  <c r="F4" i="2"/>
  <c r="E3" i="2"/>
  <c r="E4" i="2"/>
  <c r="D3" i="2"/>
  <c r="D4" i="2"/>
  <c r="C3" i="2"/>
  <c r="C4" i="2"/>
  <c r="E11" i="3"/>
  <c r="H11" i="3" s="1"/>
  <c r="E10" i="3"/>
  <c r="I10" i="3" s="1"/>
  <c r="E9" i="3"/>
  <c r="I9" i="3" s="1"/>
  <c r="E8" i="3"/>
  <c r="I8" i="3" s="1"/>
  <c r="E7" i="3"/>
  <c r="I7" i="3" s="1"/>
  <c r="E6" i="3"/>
  <c r="I6" i="3" s="1"/>
  <c r="E5" i="3"/>
  <c r="I5" i="3" s="1"/>
  <c r="E4" i="3"/>
  <c r="I4" i="3" s="1"/>
  <c r="E3" i="3"/>
  <c r="H3" i="3" s="1"/>
  <c r="E2" i="3"/>
  <c r="I2" i="3" s="1"/>
  <c r="F5" i="2"/>
  <c r="F6" i="2"/>
  <c r="E5" i="2"/>
  <c r="E6" i="2"/>
  <c r="D5" i="2"/>
  <c r="D6" i="2"/>
  <c r="F2" i="2"/>
  <c r="E2" i="2"/>
  <c r="D2" i="2"/>
  <c r="C5" i="2"/>
  <c r="C6" i="2"/>
  <c r="C2" i="2"/>
  <c r="P4" i="1"/>
  <c r="V5" i="1"/>
  <c r="P6" i="1"/>
  <c r="V7" i="1"/>
  <c r="P8" i="1"/>
  <c r="V9" i="1"/>
  <c r="P10" i="1"/>
  <c r="P12" i="1"/>
  <c r="P3" i="1"/>
  <c r="AA6" i="1" l="1"/>
  <c r="U6" i="1"/>
  <c r="T6" i="1"/>
  <c r="Z6" i="1"/>
  <c r="W6" i="1"/>
  <c r="S6" i="1"/>
  <c r="Q6" i="1"/>
  <c r="O6" i="1"/>
  <c r="K6" i="1"/>
  <c r="M6" i="1"/>
  <c r="Y6" i="1"/>
  <c r="R6" i="1"/>
  <c r="X6" i="1"/>
  <c r="N6" i="1"/>
  <c r="L6" i="1"/>
  <c r="AA3" i="1"/>
  <c r="Y3" i="1"/>
  <c r="W3" i="1"/>
  <c r="T3" i="1"/>
  <c r="Z3" i="1"/>
  <c r="R3" i="1"/>
  <c r="O3" i="1"/>
  <c r="S3" i="1"/>
  <c r="M3" i="1"/>
  <c r="X3" i="1"/>
  <c r="U3" i="1"/>
  <c r="L3" i="1"/>
  <c r="K3" i="1"/>
  <c r="Q3" i="1"/>
  <c r="N3" i="1"/>
  <c r="AA9" i="1"/>
  <c r="Y9" i="1"/>
  <c r="W9" i="1"/>
  <c r="T9" i="1"/>
  <c r="R9" i="1"/>
  <c r="Z9" i="1"/>
  <c r="O9" i="1"/>
  <c r="X9" i="1"/>
  <c r="M9" i="1"/>
  <c r="U9" i="1"/>
  <c r="S9" i="1"/>
  <c r="N9" i="1"/>
  <c r="L9" i="1"/>
  <c r="Q9" i="1"/>
  <c r="K9" i="1"/>
  <c r="AA5" i="1"/>
  <c r="Y5" i="1"/>
  <c r="W5" i="1"/>
  <c r="T5" i="1"/>
  <c r="R5" i="1"/>
  <c r="S5" i="1"/>
  <c r="O5" i="1"/>
  <c r="N5" i="1"/>
  <c r="M5" i="1"/>
  <c r="L5" i="1"/>
  <c r="Z5" i="1"/>
  <c r="X5" i="1"/>
  <c r="U5" i="1"/>
  <c r="Q5" i="1"/>
  <c r="K5" i="1"/>
  <c r="AA10" i="1"/>
  <c r="S10" i="1"/>
  <c r="R10" i="1"/>
  <c r="U10" i="1"/>
  <c r="N10" i="1"/>
  <c r="Z10" i="1"/>
  <c r="Y10" i="1"/>
  <c r="X10" i="1"/>
  <c r="W10" i="1"/>
  <c r="T10" i="1"/>
  <c r="M10" i="1"/>
  <c r="K10" i="1"/>
  <c r="L10" i="1"/>
  <c r="O10" i="1"/>
  <c r="Q10" i="1"/>
  <c r="W12" i="1"/>
  <c r="U12" i="1"/>
  <c r="Q12" i="1"/>
  <c r="O12" i="1"/>
  <c r="AA12" i="1"/>
  <c r="Z12" i="1"/>
  <c r="Y12" i="1"/>
  <c r="X12" i="1"/>
  <c r="T12" i="1"/>
  <c r="S12" i="1"/>
  <c r="R12" i="1"/>
  <c r="N12" i="1"/>
  <c r="L12" i="1"/>
  <c r="M12" i="1"/>
  <c r="K12" i="1"/>
  <c r="Y8" i="1"/>
  <c r="X8" i="1"/>
  <c r="AA8" i="1"/>
  <c r="T8" i="1"/>
  <c r="R8" i="1"/>
  <c r="Q8" i="1"/>
  <c r="O8" i="1"/>
  <c r="K8" i="1"/>
  <c r="W8" i="1"/>
  <c r="U8" i="1"/>
  <c r="S8" i="1"/>
  <c r="M8" i="1"/>
  <c r="Z8" i="1"/>
  <c r="N8" i="1"/>
  <c r="L8" i="1"/>
  <c r="Z4" i="1"/>
  <c r="R4" i="1"/>
  <c r="Y4" i="1"/>
  <c r="U4" i="1"/>
  <c r="O4" i="1"/>
  <c r="M4" i="1"/>
  <c r="L4" i="1"/>
  <c r="X4" i="1"/>
  <c r="N4" i="1"/>
  <c r="AA4" i="1"/>
  <c r="W4" i="1"/>
  <c r="T4" i="1"/>
  <c r="S4" i="1"/>
  <c r="Q4" i="1"/>
  <c r="K4" i="1"/>
  <c r="Z11" i="1"/>
  <c r="X11" i="1"/>
  <c r="U11" i="1"/>
  <c r="S11" i="1"/>
  <c r="T11" i="1"/>
  <c r="Q11" i="1"/>
  <c r="N11" i="1"/>
  <c r="Y11" i="1"/>
  <c r="R11" i="1"/>
  <c r="O11" i="1"/>
  <c r="L11" i="1"/>
  <c r="AA11" i="1"/>
  <c r="W11" i="1"/>
  <c r="M11" i="1"/>
  <c r="K11" i="1"/>
  <c r="Z7" i="1"/>
  <c r="X7" i="1"/>
  <c r="U7" i="1"/>
  <c r="S7" i="1"/>
  <c r="W7" i="1"/>
  <c r="Q7" i="1"/>
  <c r="N7" i="1"/>
  <c r="L7" i="1"/>
  <c r="O7" i="1"/>
  <c r="K7" i="1"/>
  <c r="M7" i="1"/>
  <c r="T7" i="1"/>
  <c r="R7" i="1"/>
  <c r="AA7" i="1"/>
  <c r="Y7" i="1"/>
  <c r="G7" i="1"/>
  <c r="H7" i="1"/>
  <c r="E7" i="1"/>
  <c r="I7" i="1"/>
  <c r="F7" i="1"/>
  <c r="H10" i="1"/>
  <c r="I10" i="1"/>
  <c r="F10" i="1"/>
  <c r="E10" i="1"/>
  <c r="G10" i="1"/>
  <c r="H6" i="1"/>
  <c r="I6" i="1"/>
  <c r="E6" i="1"/>
  <c r="G6" i="1"/>
  <c r="F6" i="1"/>
  <c r="G3" i="1"/>
  <c r="H3" i="1"/>
  <c r="I3" i="1"/>
  <c r="F3" i="1"/>
  <c r="E3" i="1"/>
  <c r="I9" i="1"/>
  <c r="E9" i="1"/>
  <c r="F9" i="1"/>
  <c r="H9" i="1"/>
  <c r="G9" i="1"/>
  <c r="I5" i="1"/>
  <c r="E5" i="1"/>
  <c r="F5" i="1"/>
  <c r="G5" i="1"/>
  <c r="H5" i="1"/>
  <c r="G4" i="1"/>
  <c r="H4" i="1"/>
  <c r="I4" i="1"/>
  <c r="E4" i="1"/>
  <c r="F4" i="1"/>
  <c r="F12" i="1"/>
  <c r="G12" i="1"/>
  <c r="E12" i="1"/>
  <c r="I12" i="1"/>
  <c r="H12" i="1"/>
  <c r="G11" i="1"/>
  <c r="H11" i="1"/>
  <c r="I11" i="1"/>
  <c r="F11" i="1"/>
  <c r="E11" i="1"/>
  <c r="F8" i="1"/>
  <c r="G8" i="1"/>
  <c r="H8" i="1"/>
  <c r="E8" i="1"/>
  <c r="I8" i="1"/>
  <c r="V11" i="1"/>
  <c r="AG3" i="1"/>
  <c r="AM3" i="1"/>
  <c r="AL3" i="1"/>
  <c r="AJ3" i="1"/>
  <c r="AF3" i="1"/>
  <c r="AY3" i="1"/>
  <c r="AX3" i="1"/>
  <c r="AW3" i="1"/>
  <c r="AV3" i="1"/>
  <c r="AU3" i="1"/>
  <c r="AS3" i="1"/>
  <c r="AR3" i="1"/>
  <c r="AQ3" i="1"/>
  <c r="AP3" i="1"/>
  <c r="AO3" i="1"/>
  <c r="AK3" i="1"/>
  <c r="AI3" i="1"/>
  <c r="AF11" i="1"/>
  <c r="AP11" i="1"/>
  <c r="AO11" i="1"/>
  <c r="AK11" i="1"/>
  <c r="AI11" i="1"/>
  <c r="AY11" i="1"/>
  <c r="AX11" i="1"/>
  <c r="AW11" i="1"/>
  <c r="AV11" i="1"/>
  <c r="AU11" i="1"/>
  <c r="AS11" i="1"/>
  <c r="AR11" i="1"/>
  <c r="AQ11" i="1"/>
  <c r="AM11" i="1"/>
  <c r="AL11" i="1"/>
  <c r="AJ11" i="1"/>
  <c r="AF9" i="1"/>
  <c r="AM9" i="1"/>
  <c r="AL9" i="1"/>
  <c r="AJ9" i="1"/>
  <c r="AY9" i="1"/>
  <c r="AX9" i="1"/>
  <c r="AW9" i="1"/>
  <c r="AV9" i="1"/>
  <c r="AU9" i="1"/>
  <c r="AS9" i="1"/>
  <c r="AR9" i="1"/>
  <c r="AQ9" i="1"/>
  <c r="AP9" i="1"/>
  <c r="AO9" i="1"/>
  <c r="AK9" i="1"/>
  <c r="AI9" i="1"/>
  <c r="AF7" i="1"/>
  <c r="AO7" i="1"/>
  <c r="AK7" i="1"/>
  <c r="AI7" i="1"/>
  <c r="AY7" i="1"/>
  <c r="AX7" i="1"/>
  <c r="AW7" i="1"/>
  <c r="AV7" i="1"/>
  <c r="AU7" i="1"/>
  <c r="AS7" i="1"/>
  <c r="AR7" i="1"/>
  <c r="AQ7" i="1"/>
  <c r="AP7" i="1"/>
  <c r="AM7" i="1"/>
  <c r="AL7" i="1"/>
  <c r="AJ7" i="1"/>
  <c r="AF5" i="1"/>
  <c r="AO5" i="1"/>
  <c r="AM5" i="1"/>
  <c r="AL5" i="1"/>
  <c r="AJ5" i="1"/>
  <c r="AY5" i="1"/>
  <c r="AX5" i="1"/>
  <c r="AW5" i="1"/>
  <c r="AV5" i="1"/>
  <c r="AU5" i="1"/>
  <c r="AS5" i="1"/>
  <c r="AR5" i="1"/>
  <c r="AQ5" i="1"/>
  <c r="AP5" i="1"/>
  <c r="AK5" i="1"/>
  <c r="AI5" i="1"/>
  <c r="AY12" i="1"/>
  <c r="AX12" i="1"/>
  <c r="AW12" i="1"/>
  <c r="AV12" i="1"/>
  <c r="AU12" i="1"/>
  <c r="AS12" i="1"/>
  <c r="AR12" i="1"/>
  <c r="AQ12" i="1"/>
  <c r="AP12" i="1"/>
  <c r="AO12" i="1"/>
  <c r="AM12" i="1"/>
  <c r="AL12" i="1"/>
  <c r="AK12" i="1"/>
  <c r="AJ12" i="1"/>
  <c r="AI12" i="1"/>
  <c r="AF12" i="1"/>
  <c r="AY10" i="1"/>
  <c r="AX10" i="1"/>
  <c r="AW10" i="1"/>
  <c r="AV10" i="1"/>
  <c r="AU10" i="1"/>
  <c r="AS10" i="1"/>
  <c r="AR10" i="1"/>
  <c r="AQ10" i="1"/>
  <c r="AP10" i="1"/>
  <c r="AO10" i="1"/>
  <c r="AM10" i="1"/>
  <c r="AL10" i="1"/>
  <c r="AK10" i="1"/>
  <c r="AJ10" i="1"/>
  <c r="AI10" i="1"/>
  <c r="AF10" i="1"/>
  <c r="AY8" i="1"/>
  <c r="AX8" i="1"/>
  <c r="AW8" i="1"/>
  <c r="AV8" i="1"/>
  <c r="AU8" i="1"/>
  <c r="AS8" i="1"/>
  <c r="AR8" i="1"/>
  <c r="AQ8" i="1"/>
  <c r="AP8" i="1"/>
  <c r="AO8" i="1"/>
  <c r="AM8" i="1"/>
  <c r="AL8" i="1"/>
  <c r="AK8" i="1"/>
  <c r="AJ8" i="1"/>
  <c r="AI8" i="1"/>
  <c r="AF8" i="1"/>
  <c r="AY6" i="1"/>
  <c r="AX6" i="1"/>
  <c r="AW6" i="1"/>
  <c r="AV6" i="1"/>
  <c r="AU6" i="1"/>
  <c r="AS6" i="1"/>
  <c r="AR6" i="1"/>
  <c r="AQ6" i="1"/>
  <c r="AP6" i="1"/>
  <c r="AO6" i="1"/>
  <c r="AM6" i="1"/>
  <c r="AL6" i="1"/>
  <c r="AK6" i="1"/>
  <c r="AJ6" i="1"/>
  <c r="AI6" i="1"/>
  <c r="AF6" i="1"/>
  <c r="AY4" i="1"/>
  <c r="AX4" i="1"/>
  <c r="AW4" i="1"/>
  <c r="AV4" i="1"/>
  <c r="AU4" i="1"/>
  <c r="AS4" i="1"/>
  <c r="AR4" i="1"/>
  <c r="AQ4" i="1"/>
  <c r="AP4" i="1"/>
  <c r="AO4" i="1"/>
  <c r="AM4" i="1"/>
  <c r="AL4" i="1"/>
  <c r="AK4" i="1"/>
  <c r="AJ4" i="1"/>
  <c r="AI4" i="1"/>
  <c r="AF4" i="1"/>
  <c r="AG12" i="1"/>
  <c r="AE12" i="1"/>
  <c r="AD12" i="1"/>
  <c r="AC12" i="1"/>
  <c r="AG10" i="1"/>
  <c r="AE10" i="1"/>
  <c r="AD10" i="1"/>
  <c r="AC10" i="1"/>
  <c r="AG8" i="1"/>
  <c r="AE8" i="1"/>
  <c r="AD8" i="1"/>
  <c r="AC8" i="1"/>
  <c r="AG6" i="1"/>
  <c r="AE6" i="1"/>
  <c r="AD6" i="1"/>
  <c r="AC6" i="1"/>
  <c r="AG4" i="1"/>
  <c r="AE4" i="1"/>
  <c r="AD4" i="1"/>
  <c r="AC4" i="1"/>
  <c r="AE3" i="1"/>
  <c r="AD3" i="1"/>
  <c r="AC3" i="1"/>
  <c r="AG11" i="1"/>
  <c r="AE11" i="1"/>
  <c r="AD11" i="1"/>
  <c r="AC11" i="1"/>
  <c r="AG9" i="1"/>
  <c r="AE9" i="1"/>
  <c r="AD9" i="1"/>
  <c r="AC9" i="1"/>
  <c r="AG7" i="1"/>
  <c r="AE7" i="1"/>
  <c r="AD7" i="1"/>
  <c r="AC7" i="1"/>
  <c r="AG5" i="1"/>
  <c r="AE5" i="1"/>
  <c r="AD5" i="1"/>
  <c r="AC5" i="1"/>
  <c r="J12" i="1"/>
  <c r="J10" i="1"/>
  <c r="J8" i="1"/>
  <c r="J6" i="1"/>
  <c r="J4" i="1"/>
  <c r="P11" i="1"/>
  <c r="P9" i="1"/>
  <c r="P7" i="1"/>
  <c r="P5" i="1"/>
  <c r="V12" i="1"/>
  <c r="V10" i="1"/>
  <c r="V8" i="1"/>
  <c r="V6" i="1"/>
  <c r="V4" i="1"/>
  <c r="J11" i="1"/>
  <c r="J9" i="1"/>
  <c r="J7" i="1"/>
  <c r="J5" i="1"/>
  <c r="J3" i="1"/>
  <c r="V3" i="1"/>
  <c r="H5" i="3"/>
  <c r="H7" i="3"/>
  <c r="H9" i="3"/>
  <c r="F5" i="3"/>
  <c r="F7" i="3"/>
  <c r="F9" i="3"/>
  <c r="H2" i="3"/>
  <c r="G3" i="3"/>
  <c r="I3" i="3"/>
  <c r="F4" i="3"/>
  <c r="H4" i="3"/>
  <c r="G5" i="3"/>
  <c r="F6" i="3"/>
  <c r="H6" i="3"/>
  <c r="G7" i="3"/>
  <c r="F8" i="3"/>
  <c r="H8" i="3"/>
  <c r="G9" i="3"/>
  <c r="F10" i="3"/>
  <c r="H10" i="3"/>
  <c r="G11" i="3"/>
  <c r="I11" i="3"/>
  <c r="G2" i="3"/>
  <c r="G4" i="3"/>
  <c r="G6" i="3"/>
  <c r="G8" i="3"/>
  <c r="G10" i="3"/>
  <c r="F11" i="3"/>
</calcChain>
</file>

<file path=xl/sharedStrings.xml><?xml version="1.0" encoding="utf-8"?>
<sst xmlns="http://schemas.openxmlformats.org/spreadsheetml/2006/main" count="160" uniqueCount="44">
  <si>
    <t>011</t>
  </si>
  <si>
    <t>11-1</t>
  </si>
  <si>
    <t>002</t>
  </si>
  <si>
    <t>10-2</t>
  </si>
  <si>
    <t>21-1</t>
  </si>
  <si>
    <t>Lattice</t>
  </si>
  <si>
    <t>Slice</t>
  </si>
  <si>
    <t>Attachment</t>
  </si>
  <si>
    <t>ζ</t>
  </si>
  <si>
    <t>Ethanol</t>
  </si>
  <si>
    <t>Ethyl acetate</t>
  </si>
  <si>
    <t>Acetontrile</t>
  </si>
  <si>
    <t>Toluene</t>
  </si>
  <si>
    <t>(11-1)</t>
  </si>
  <si>
    <t>(111</t>
  </si>
  <si>
    <t>110</t>
  </si>
  <si>
    <t>Ethnaol</t>
  </si>
  <si>
    <t>Acetonitrile</t>
  </si>
  <si>
    <t>Dimer_Momany</t>
  </si>
  <si>
    <t>Dimer_lifson</t>
  </si>
  <si>
    <t>Monomer_Momany</t>
  </si>
  <si>
    <t>Lifson</t>
  </si>
  <si>
    <t>111</t>
  </si>
  <si>
    <t>210</t>
  </si>
  <si>
    <t>20-2</t>
  </si>
  <si>
    <t>211</t>
  </si>
  <si>
    <t>(10-2)</t>
  </si>
  <si>
    <t>(21-1)</t>
  </si>
  <si>
    <t>Monomer_Dreiding</t>
  </si>
  <si>
    <t>Dimer_Dreiding</t>
  </si>
  <si>
    <t>(100)</t>
  </si>
  <si>
    <t>(110)</t>
  </si>
  <si>
    <t>(111)</t>
  </si>
  <si>
    <t>(210)</t>
  </si>
  <si>
    <t>(002)</t>
  </si>
  <si>
    <t>(011)</t>
  </si>
  <si>
    <t>(012)</t>
  </si>
  <si>
    <t>(112)</t>
  </si>
  <si>
    <t>(1 0 0)</t>
  </si>
  <si>
    <t>(0 1 1)</t>
  </si>
  <si>
    <t>(0 0 2)</t>
  </si>
  <si>
    <t>sigma</t>
  </si>
  <si>
    <t>mole fraction</t>
  </si>
  <si>
    <t>20 degrees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</si>
</sst>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rgb="FFFF0000"/>
      <name val="Calibri"/>
      <family val="2"/>
      <scheme val="minor"/>
    </font>
    <font>
      <sz val="12"/>
      <color rgb="FF000000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0" fontId="4" fillId="0" borderId="0"/>
  </cellStyleXfs>
  <cellXfs count="16">
    <xf numFmtId="0" fontId="0" fillId="0" borderId="0" xfId="0"/>
    <xf numFmtId="49" fontId="0" fillId="0" borderId="0" xfId="0" applyNumberFormat="1"/>
    <xf numFmtId="0" fontId="1" fillId="0" borderId="0" xfId="0" applyFont="1"/>
    <xf numFmtId="0" fontId="2" fillId="0" borderId="0" xfId="0" applyFont="1"/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2" fontId="0" fillId="0" borderId="0" xfId="0" applyNumberFormat="1"/>
    <xf numFmtId="2" fontId="2" fillId="0" borderId="0" xfId="0" applyNumberFormat="1" applyFont="1"/>
    <xf numFmtId="49" fontId="2" fillId="0" borderId="0" xfId="0" applyNumberFormat="1" applyFont="1"/>
    <xf numFmtId="0" fontId="5" fillId="0" borderId="0" xfId="0" applyFont="1"/>
    <xf numFmtId="2" fontId="5" fillId="0" borderId="0" xfId="0" applyNumberFormat="1" applyFont="1"/>
    <xf numFmtId="49" fontId="5" fillId="0" borderId="0" xfId="0" applyNumberFormat="1" applyFont="1"/>
    <xf numFmtId="0" fontId="6" fillId="0" borderId="0" xfId="0" applyFont="1" applyAlignment="1">
      <alignment horizontal="center" vertical="center"/>
    </xf>
    <xf numFmtId="0" fontId="6" fillId="0" borderId="0" xfId="0" applyFont="1"/>
    <xf numFmtId="49" fontId="6" fillId="0" borderId="0" xfId="0" applyNumberFormat="1" applyFont="1" applyAlignment="1">
      <alignment horizontal="center" vertical="center"/>
    </xf>
    <xf numFmtId="49" fontId="6" fillId="0" borderId="0" xfId="0" applyNumberFormat="1" applyFont="1"/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workbookViewId="0">
      <selection activeCell="F32" sqref="F32"/>
    </sheetView>
  </sheetViews>
  <sheetFormatPr defaultRowHeight="14.4" x14ac:dyDescent="0.3"/>
  <sheetData>
    <row r="1" spans="1:10" ht="15" thickBot="1" x14ac:dyDescent="0.35">
      <c r="B1" s="2" t="s">
        <v>8</v>
      </c>
      <c r="C1" s="2" t="s">
        <v>9</v>
      </c>
      <c r="D1" s="2" t="s">
        <v>10</v>
      </c>
      <c r="E1" s="2" t="s">
        <v>11</v>
      </c>
      <c r="F1" s="2" t="s">
        <v>12</v>
      </c>
    </row>
    <row r="2" spans="1:10" ht="15.6" thickBot="1" x14ac:dyDescent="0.35">
      <c r="A2" s="1">
        <v>100</v>
      </c>
      <c r="B2" s="6">
        <v>0.84</v>
      </c>
      <c r="C2" s="6">
        <f>B2*25.23*1000/(8.314*298)</f>
        <v>8.554019822632803</v>
      </c>
      <c r="D2" s="6">
        <f>B2*26.16*1000/(8.314*298)</f>
        <v>8.8693285200187919</v>
      </c>
      <c r="E2" s="6">
        <f>B2*53.76*1000/(8.314*298)</f>
        <v>18.226876958570728</v>
      </c>
      <c r="F2" s="6">
        <f>B2*27.6*1000/(8.314*298)</f>
        <v>9.3575484385519374</v>
      </c>
      <c r="I2" s="4">
        <v>-100</v>
      </c>
      <c r="J2" s="4">
        <v>0.85</v>
      </c>
    </row>
    <row r="3" spans="1:10" ht="15.6" hidden="1" thickBot="1" x14ac:dyDescent="0.35">
      <c r="A3" s="1">
        <v>110</v>
      </c>
      <c r="B3" s="6">
        <v>0.45</v>
      </c>
      <c r="C3" s="6">
        <f t="shared" ref="C3:C4" si="0">B3*25.23*1000/(8.314*298)</f>
        <v>4.5825106192675733</v>
      </c>
      <c r="D3" s="6">
        <f t="shared" ref="D3:D4" si="1">B3*26.16*1000/(8.314*298)</f>
        <v>4.75142599286721</v>
      </c>
      <c r="E3" s="6">
        <f t="shared" ref="E3:E4" si="2">B3*53.76*1000/(8.314*298)</f>
        <v>9.7643983706628905</v>
      </c>
      <c r="F3" s="6">
        <f t="shared" ref="F3:F4" si="3">B3*27.6*1000/(8.314*298)</f>
        <v>5.0129723777956814</v>
      </c>
      <c r="I3" s="5">
        <v>-110</v>
      </c>
      <c r="J3" s="5">
        <v>0.45</v>
      </c>
    </row>
    <row r="4" spans="1:10" ht="15.6" thickBot="1" x14ac:dyDescent="0.35">
      <c r="A4" s="1" t="s">
        <v>15</v>
      </c>
      <c r="B4" s="6">
        <v>0.44</v>
      </c>
      <c r="C4" s="6">
        <f t="shared" si="0"/>
        <v>4.4806770499505157</v>
      </c>
      <c r="D4" s="6">
        <f t="shared" si="1"/>
        <v>4.6458387485812729</v>
      </c>
      <c r="E4" s="6">
        <f t="shared" si="2"/>
        <v>9.5474117402037137</v>
      </c>
      <c r="F4" s="6">
        <f t="shared" si="3"/>
        <v>4.9015729916224426</v>
      </c>
      <c r="I4" s="5"/>
      <c r="J4" s="5"/>
    </row>
    <row r="5" spans="1:10" ht="15.6" thickBot="1" x14ac:dyDescent="0.35">
      <c r="A5" s="1" t="s">
        <v>0</v>
      </c>
      <c r="B5" s="6">
        <v>0.4</v>
      </c>
      <c r="C5" s="6">
        <f t="shared" ref="C5:C6" si="4">B5*25.23*1000/(8.314*298)</f>
        <v>4.0733427726822873</v>
      </c>
      <c r="D5" s="6">
        <f t="shared" ref="D5:D6" si="5">B5*26.16*1000/(8.314*298)</f>
        <v>4.2234897714375199</v>
      </c>
      <c r="E5" s="6">
        <f t="shared" ref="E5:E6" si="6">B5*53.76*1000/(8.314*298)</f>
        <v>8.6794652183670138</v>
      </c>
      <c r="F5" s="6">
        <f t="shared" ref="F5:F6" si="7">B5*27.6*1000/(8.314*298)</f>
        <v>4.4559754469294948</v>
      </c>
      <c r="I5" s="5">
        <v>-11</v>
      </c>
      <c r="J5" s="5">
        <v>0.37</v>
      </c>
    </row>
    <row r="6" spans="1:10" ht="15.6" thickBot="1" x14ac:dyDescent="0.35">
      <c r="A6" s="1" t="s">
        <v>2</v>
      </c>
      <c r="B6" s="6">
        <v>0.43</v>
      </c>
      <c r="C6" s="6">
        <f t="shared" si="4"/>
        <v>4.3788434806334582</v>
      </c>
      <c r="D6" s="6">
        <f t="shared" si="5"/>
        <v>4.540251504295334</v>
      </c>
      <c r="E6" s="6">
        <f t="shared" si="6"/>
        <v>9.3304251097445388</v>
      </c>
      <c r="F6" s="6">
        <f t="shared" si="7"/>
        <v>4.7901736054492057</v>
      </c>
      <c r="I6" s="5" t="s">
        <v>13</v>
      </c>
      <c r="J6" s="5">
        <v>0.41</v>
      </c>
    </row>
    <row r="7" spans="1:10" ht="15.6" thickBot="1" x14ac:dyDescent="0.35">
      <c r="I7" s="5" t="s">
        <v>14</v>
      </c>
      <c r="J7" s="5">
        <v>0.43</v>
      </c>
    </row>
    <row r="8" spans="1:10" ht="15.6" thickBot="1" x14ac:dyDescent="0.35">
      <c r="I8" s="5">
        <v>-210</v>
      </c>
      <c r="J8" s="5">
        <v>0.37</v>
      </c>
    </row>
    <row r="9" spans="1:10" ht="15.6" thickBot="1" x14ac:dyDescent="0.35">
      <c r="I9" s="5">
        <v>-2</v>
      </c>
      <c r="J9" s="5">
        <v>0.49</v>
      </c>
    </row>
    <row r="12" spans="1:10" x14ac:dyDescent="0.3">
      <c r="B12" s="2" t="s">
        <v>8</v>
      </c>
      <c r="C12" s="2" t="s">
        <v>9</v>
      </c>
      <c r="D12" s="2" t="s">
        <v>10</v>
      </c>
      <c r="E12" s="2" t="s">
        <v>11</v>
      </c>
      <c r="F12" s="2" t="s">
        <v>12</v>
      </c>
    </row>
    <row r="13" spans="1:10" x14ac:dyDescent="0.3">
      <c r="A13" s="1">
        <v>100</v>
      </c>
      <c r="B13" s="6">
        <v>0.84</v>
      </c>
      <c r="C13" s="6">
        <f>B13*25.23*1000/(8.314*298)</f>
        <v>8.554019822632803</v>
      </c>
      <c r="D13" s="6">
        <f>B13*26.16*1000/(8.314*298)</f>
        <v>8.8693285200187919</v>
      </c>
      <c r="E13" s="6">
        <f>B13*53.76*1000/(8.314*298)</f>
        <v>18.226876958570728</v>
      </c>
      <c r="F13" s="6">
        <f>B13*27.6*1000/(8.314*298)</f>
        <v>9.3575484385519374</v>
      </c>
    </row>
    <row r="14" spans="1:10" x14ac:dyDescent="0.3">
      <c r="A14" s="1">
        <v>110</v>
      </c>
      <c r="B14" s="6">
        <v>0.44</v>
      </c>
      <c r="C14" s="6">
        <f t="shared" ref="C14:C16" si="8">B14*25.23*1000/(8.314*298)</f>
        <v>4.4806770499505157</v>
      </c>
      <c r="D14" s="6">
        <f t="shared" ref="D14:D16" si="9">B14*26.16*1000/(8.314*298)</f>
        <v>4.6458387485812729</v>
      </c>
      <c r="E14" s="6">
        <f t="shared" ref="E14:E16" si="10">B14*53.76*1000/(8.314*298)</f>
        <v>9.5474117402037137</v>
      </c>
      <c r="F14" s="6">
        <f t="shared" ref="F14:F16" si="11">B14*27.6*1000/(8.314*298)</f>
        <v>4.9015729916224426</v>
      </c>
    </row>
    <row r="15" spans="1:10" x14ac:dyDescent="0.3">
      <c r="A15" s="1" t="s">
        <v>0</v>
      </c>
      <c r="B15" s="6">
        <v>0.4</v>
      </c>
      <c r="C15" s="6">
        <f t="shared" si="8"/>
        <v>4.0733427726822873</v>
      </c>
      <c r="D15" s="6">
        <f t="shared" si="9"/>
        <v>4.2234897714375199</v>
      </c>
      <c r="E15" s="6">
        <f t="shared" si="10"/>
        <v>8.6794652183670138</v>
      </c>
      <c r="F15" s="6">
        <f t="shared" si="11"/>
        <v>4.4559754469294948</v>
      </c>
    </row>
    <row r="16" spans="1:10" x14ac:dyDescent="0.3">
      <c r="A16" s="1" t="s">
        <v>2</v>
      </c>
      <c r="B16" s="6">
        <v>0.43</v>
      </c>
      <c r="C16" s="6">
        <f t="shared" si="8"/>
        <v>4.3788434806334582</v>
      </c>
      <c r="D16" s="6">
        <f t="shared" si="9"/>
        <v>4.540251504295334</v>
      </c>
      <c r="E16" s="6">
        <f t="shared" si="10"/>
        <v>9.3304251097445388</v>
      </c>
      <c r="F16" s="6">
        <f t="shared" si="11"/>
        <v>4.7901736054492057</v>
      </c>
    </row>
    <row r="17" spans="2:2" x14ac:dyDescent="0.3">
      <c r="B17" s="6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workbookViewId="0">
      <selection activeCell="F4" sqref="F4"/>
    </sheetView>
  </sheetViews>
  <sheetFormatPr defaultRowHeight="14.4" x14ac:dyDescent="0.3"/>
  <sheetData>
    <row r="1" spans="1:9" x14ac:dyDescent="0.3">
      <c r="B1" t="s">
        <v>5</v>
      </c>
      <c r="C1" t="s">
        <v>6</v>
      </c>
      <c r="D1" t="s">
        <v>7</v>
      </c>
      <c r="E1" s="2" t="s">
        <v>8</v>
      </c>
      <c r="F1" s="2" t="s">
        <v>9</v>
      </c>
      <c r="G1" s="2" t="s">
        <v>10</v>
      </c>
      <c r="H1" s="2" t="s">
        <v>11</v>
      </c>
      <c r="I1" s="2" t="s">
        <v>12</v>
      </c>
    </row>
    <row r="2" spans="1:9" x14ac:dyDescent="0.3">
      <c r="A2" s="1">
        <v>100</v>
      </c>
      <c r="B2" s="6">
        <v>-57.8</v>
      </c>
      <c r="C2" s="6">
        <v>-32.69</v>
      </c>
      <c r="D2" s="6">
        <v>-25.12</v>
      </c>
      <c r="E2" s="6">
        <f>C2/(B2+D2)</f>
        <v>0.39423540762180409</v>
      </c>
      <c r="F2" s="6">
        <f>E2*25.23*1000/(8.314*293)</f>
        <v>4.0831490837438222</v>
      </c>
      <c r="G2" s="6">
        <f>E2*26.16*1000/(8.314*293)</f>
        <v>4.2336575517534039</v>
      </c>
      <c r="H2" s="6">
        <f>E2*53.76*1000/(8.314*293)</f>
        <v>8.7003604733280948</v>
      </c>
      <c r="I2" s="6">
        <f>E2*27.6*1000/(8.314*293)</f>
        <v>4.4667029215746918</v>
      </c>
    </row>
    <row r="3" spans="1:9" x14ac:dyDescent="0.3">
      <c r="A3" s="1">
        <v>110</v>
      </c>
      <c r="B3" s="6">
        <v>-57.8</v>
      </c>
      <c r="C3" s="6">
        <v>-23.48</v>
      </c>
      <c r="D3" s="6">
        <v>-34.32</v>
      </c>
      <c r="E3" s="6">
        <f t="shared" ref="E3:E11" si="0">C3/(B3+D3)</f>
        <v>0.25488493269648282</v>
      </c>
      <c r="F3" s="6">
        <f>E3*25.23*1000/(8.314*293)</f>
        <v>2.639877492683611</v>
      </c>
      <c r="G3" s="6">
        <f t="shared" ref="G3:G11" si="1">E3*26.16*1000/(8.314*293)</f>
        <v>2.7371856999050044</v>
      </c>
      <c r="H3" s="6">
        <f t="shared" ref="H3:H11" si="2">E3*53.76*1000/(8.314*293)</f>
        <v>5.6250421722818436</v>
      </c>
      <c r="I3" s="6">
        <f t="shared" ref="I3:I11" si="3">E3*27.6*1000/(8.314*293)</f>
        <v>2.8878564723768396</v>
      </c>
    </row>
    <row r="4" spans="1:9" x14ac:dyDescent="0.3">
      <c r="A4" s="1" t="s">
        <v>0</v>
      </c>
      <c r="B4" s="6">
        <v>-57.8</v>
      </c>
      <c r="C4" s="6">
        <v>-20.34</v>
      </c>
      <c r="D4" s="6">
        <v>-37.47</v>
      </c>
      <c r="E4" s="6">
        <f t="shared" si="0"/>
        <v>0.21349847800986671</v>
      </c>
      <c r="F4" s="7">
        <f t="shared" ref="F4:F11" si="4">E4*25.23*1000/(8.314*293)</f>
        <v>2.2112324210690044</v>
      </c>
      <c r="G4" s="7">
        <f t="shared" si="1"/>
        <v>2.2927403937837956</v>
      </c>
      <c r="H4" s="7">
        <f t="shared" si="2"/>
        <v>4.7116866808033961</v>
      </c>
      <c r="I4" s="7">
        <f t="shared" si="3"/>
        <v>2.418946287019601</v>
      </c>
    </row>
    <row r="5" spans="1:9" hidden="1" x14ac:dyDescent="0.3">
      <c r="A5" s="1" t="s">
        <v>1</v>
      </c>
      <c r="B5" s="6">
        <v>-57.8</v>
      </c>
      <c r="C5" s="6">
        <v>-19.940000000000001</v>
      </c>
      <c r="D5" s="6">
        <v>-36.1</v>
      </c>
      <c r="E5" s="6">
        <f t="shared" si="0"/>
        <v>0.21235356762513313</v>
      </c>
      <c r="F5" s="6">
        <f t="shared" si="4"/>
        <v>2.1993744303913174</v>
      </c>
      <c r="G5" s="6">
        <f t="shared" si="1"/>
        <v>2.2804453071358246</v>
      </c>
      <c r="H5" s="6">
        <f t="shared" si="2"/>
        <v>4.6864197137470152</v>
      </c>
      <c r="I5" s="6">
        <f t="shared" si="3"/>
        <v>2.4059744066111914</v>
      </c>
    </row>
    <row r="6" spans="1:9" hidden="1" x14ac:dyDescent="0.3">
      <c r="A6" s="1">
        <v>111</v>
      </c>
      <c r="B6" s="6">
        <v>-57.8</v>
      </c>
      <c r="C6" s="6">
        <v>-11.72</v>
      </c>
      <c r="D6" s="6">
        <v>-44.32</v>
      </c>
      <c r="E6" s="6">
        <f t="shared" si="0"/>
        <v>0.11476694085389738</v>
      </c>
      <c r="F6" s="6">
        <f t="shared" si="4"/>
        <v>1.1886566257925202</v>
      </c>
      <c r="G6" s="6">
        <f t="shared" si="1"/>
        <v>1.2324715549239924</v>
      </c>
      <c r="H6" s="6">
        <f t="shared" si="2"/>
        <v>2.5327855807612321</v>
      </c>
      <c r="I6" s="6">
        <f t="shared" si="3"/>
        <v>1.3003140258372399</v>
      </c>
    </row>
    <row r="7" spans="1:9" hidden="1" x14ac:dyDescent="0.3">
      <c r="A7" s="1">
        <v>210</v>
      </c>
      <c r="B7" s="6">
        <v>-57.8</v>
      </c>
      <c r="C7" s="6">
        <v>-17.48</v>
      </c>
      <c r="D7" s="6">
        <v>-38.56</v>
      </c>
      <c r="E7" s="6">
        <f t="shared" si="0"/>
        <v>0.18140307181403073</v>
      </c>
      <c r="F7" s="6">
        <f t="shared" si="4"/>
        <v>1.8788159869606</v>
      </c>
      <c r="G7" s="6">
        <f t="shared" si="1"/>
        <v>1.9480707974193141</v>
      </c>
      <c r="H7" s="6">
        <f t="shared" si="2"/>
        <v>4.0033748497424444</v>
      </c>
      <c r="I7" s="6">
        <f t="shared" si="3"/>
        <v>2.0553040523231294</v>
      </c>
    </row>
    <row r="8" spans="1:9" x14ac:dyDescent="0.3">
      <c r="A8" s="1" t="s">
        <v>2</v>
      </c>
      <c r="B8" s="6">
        <v>-57.8</v>
      </c>
      <c r="C8" s="6">
        <v>-4.87</v>
      </c>
      <c r="D8" s="6">
        <v>-52.93</v>
      </c>
      <c r="E8" s="6">
        <f t="shared" si="0"/>
        <v>4.398085433035312E-2</v>
      </c>
      <c r="F8" s="7">
        <f t="shared" si="4"/>
        <v>0.45551561729210782</v>
      </c>
      <c r="G8" s="7">
        <f t="shared" si="1"/>
        <v>0.47230632375590731</v>
      </c>
      <c r="H8" s="7">
        <f t="shared" si="2"/>
        <v>0.97061116074608456</v>
      </c>
      <c r="I8" s="7">
        <f t="shared" si="3"/>
        <v>0.49830483699017741</v>
      </c>
    </row>
    <row r="9" spans="1:9" hidden="1" x14ac:dyDescent="0.3">
      <c r="A9" s="1" t="s">
        <v>3</v>
      </c>
      <c r="B9">
        <v>-57.8</v>
      </c>
      <c r="C9">
        <v>-8.3800000000000008</v>
      </c>
      <c r="D9">
        <v>-47.21</v>
      </c>
      <c r="E9">
        <f t="shared" si="0"/>
        <v>7.9801923626321311E-2</v>
      </c>
      <c r="F9">
        <f t="shared" si="4"/>
        <v>0.82651924468538474</v>
      </c>
      <c r="G9">
        <f t="shared" si="1"/>
        <v>0.85698547130280101</v>
      </c>
      <c r="H9">
        <f t="shared" si="2"/>
        <v>1.7611444547874071</v>
      </c>
      <c r="I9">
        <f t="shared" si="3"/>
        <v>0.90415898348460633</v>
      </c>
    </row>
    <row r="10" spans="1:9" hidden="1" x14ac:dyDescent="0.3">
      <c r="A10" s="1" t="s">
        <v>4</v>
      </c>
      <c r="B10">
        <v>-57.8</v>
      </c>
      <c r="C10">
        <v>-16.68</v>
      </c>
      <c r="D10">
        <v>-39.36</v>
      </c>
      <c r="E10">
        <f t="shared" si="0"/>
        <v>0.17167558666117744</v>
      </c>
      <c r="F10">
        <f t="shared" si="4"/>
        <v>1.7780671163084047</v>
      </c>
      <c r="G10">
        <f t="shared" si="1"/>
        <v>1.8436082347454568</v>
      </c>
      <c r="H10">
        <f t="shared" si="2"/>
        <v>3.7886994915869932</v>
      </c>
      <c r="I10">
        <f t="shared" si="3"/>
        <v>1.9450912568415366</v>
      </c>
    </row>
    <row r="11" spans="1:9" hidden="1" x14ac:dyDescent="0.3">
      <c r="A11" s="1">
        <v>102</v>
      </c>
      <c r="B11">
        <v>-57.8</v>
      </c>
      <c r="C11">
        <v>-4.76</v>
      </c>
      <c r="D11">
        <v>-51.27</v>
      </c>
      <c r="E11">
        <f t="shared" si="0"/>
        <v>4.3641697992115154E-2</v>
      </c>
      <c r="F11">
        <f t="shared" si="4"/>
        <v>0.45200292953005183</v>
      </c>
      <c r="G11">
        <f t="shared" si="1"/>
        <v>0.4686641552321108</v>
      </c>
      <c r="H11">
        <f t="shared" si="2"/>
        <v>0.96312633735773234</v>
      </c>
      <c r="I11">
        <f t="shared" si="3"/>
        <v>0.4944621821256216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2" sqref="B2"/>
    </sheetView>
  </sheetViews>
  <sheetFormatPr defaultRowHeight="14.4" x14ac:dyDescent="0.3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31" sqref="F31"/>
    </sheetView>
  </sheetViews>
  <sheetFormatPr defaultRowHeight="14.4" x14ac:dyDescent="0.3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60"/>
  <sheetViews>
    <sheetView workbookViewId="0">
      <selection activeCell="F19" sqref="F19"/>
    </sheetView>
  </sheetViews>
  <sheetFormatPr defaultRowHeight="14.4" x14ac:dyDescent="0.3"/>
  <cols>
    <col min="10" max="15" width="11.88671875" customWidth="1"/>
    <col min="16" max="21" width="10.88671875" customWidth="1"/>
    <col min="33" max="33" width="10.88671875" customWidth="1"/>
    <col min="34" max="34" width="13.6640625" customWidth="1"/>
  </cols>
  <sheetData>
    <row r="1" spans="1:51" x14ac:dyDescent="0.3">
      <c r="A1" t="s">
        <v>18</v>
      </c>
      <c r="E1" t="s">
        <v>9</v>
      </c>
      <c r="J1" s="2" t="s">
        <v>10</v>
      </c>
      <c r="P1">
        <v>25280</v>
      </c>
      <c r="V1">
        <v>348.25</v>
      </c>
      <c r="AB1" s="2" t="s">
        <v>16</v>
      </c>
      <c r="AC1">
        <v>288</v>
      </c>
      <c r="AD1">
        <v>293</v>
      </c>
      <c r="AE1">
        <v>298</v>
      </c>
      <c r="AF1">
        <v>303</v>
      </c>
      <c r="AG1">
        <v>308</v>
      </c>
      <c r="AH1" t="s">
        <v>10</v>
      </c>
      <c r="AI1">
        <v>288</v>
      </c>
      <c r="AJ1">
        <v>293</v>
      </c>
      <c r="AK1">
        <v>298</v>
      </c>
      <c r="AL1">
        <v>303</v>
      </c>
      <c r="AM1">
        <v>308</v>
      </c>
      <c r="AN1" t="s">
        <v>17</v>
      </c>
      <c r="AO1">
        <v>288</v>
      </c>
      <c r="AP1">
        <v>293</v>
      </c>
      <c r="AQ1">
        <v>298</v>
      </c>
      <c r="AR1">
        <v>303</v>
      </c>
      <c r="AS1">
        <v>308</v>
      </c>
      <c r="AT1" t="s">
        <v>12</v>
      </c>
      <c r="AU1">
        <v>288</v>
      </c>
      <c r="AV1">
        <v>293</v>
      </c>
      <c r="AW1">
        <v>298</v>
      </c>
      <c r="AX1">
        <v>303</v>
      </c>
      <c r="AY1">
        <v>308</v>
      </c>
    </row>
    <row r="2" spans="1:51" x14ac:dyDescent="0.3">
      <c r="B2" t="s">
        <v>5</v>
      </c>
      <c r="C2" t="s">
        <v>6</v>
      </c>
      <c r="D2" s="2" t="s">
        <v>8</v>
      </c>
      <c r="E2">
        <v>288</v>
      </c>
      <c r="F2">
        <v>293</v>
      </c>
      <c r="G2">
        <v>298</v>
      </c>
      <c r="H2">
        <v>303</v>
      </c>
      <c r="I2">
        <v>308</v>
      </c>
      <c r="K2">
        <v>288</v>
      </c>
      <c r="L2">
        <v>293</v>
      </c>
      <c r="M2">
        <v>298</v>
      </c>
      <c r="N2">
        <v>303</v>
      </c>
      <c r="O2">
        <v>308</v>
      </c>
      <c r="P2" s="2" t="s">
        <v>11</v>
      </c>
      <c r="Q2">
        <v>288</v>
      </c>
      <c r="R2">
        <v>293</v>
      </c>
      <c r="S2">
        <v>298</v>
      </c>
      <c r="T2">
        <v>303</v>
      </c>
      <c r="U2">
        <v>308</v>
      </c>
      <c r="V2" s="2" t="s">
        <v>12</v>
      </c>
      <c r="W2">
        <v>288</v>
      </c>
      <c r="X2">
        <v>293</v>
      </c>
      <c r="Y2">
        <v>298</v>
      </c>
      <c r="Z2">
        <v>303</v>
      </c>
      <c r="AA2">
        <v>308</v>
      </c>
      <c r="AC2">
        <v>0.1289112111765385</v>
      </c>
      <c r="AD2">
        <v>0.15120042585506968</v>
      </c>
      <c r="AE2">
        <v>0.1761147849299278</v>
      </c>
      <c r="AF2">
        <v>0.21171200804922408</v>
      </c>
      <c r="AG2">
        <v>0.25667509606226802</v>
      </c>
      <c r="AI2">
        <v>0.15278423634349905</v>
      </c>
      <c r="AJ2">
        <v>0.17597595198386146</v>
      </c>
      <c r="AK2">
        <v>0.21874799455212521</v>
      </c>
      <c r="AL2">
        <v>0.25467185038516571</v>
      </c>
      <c r="AM2">
        <v>0.30848319760778359</v>
      </c>
      <c r="AO2">
        <v>2.2278761854417923E-2</v>
      </c>
      <c r="AP2">
        <v>2.9486044948081571E-2</v>
      </c>
      <c r="AQ2">
        <v>4.8196001927370447E-2</v>
      </c>
      <c r="AR2">
        <v>6.6198207130930317E-2</v>
      </c>
      <c r="AS2">
        <v>9.1959904137680432E-2</v>
      </c>
      <c r="AU2">
        <v>0.14084144392949169</v>
      </c>
      <c r="AV2">
        <v>0.17044820247691267</v>
      </c>
      <c r="AW2">
        <v>0.20829155319856274</v>
      </c>
      <c r="AX2">
        <v>0.25131534290704582</v>
      </c>
      <c r="AY2">
        <v>0.29593362416631036</v>
      </c>
    </row>
    <row r="3" spans="1:51" x14ac:dyDescent="0.3">
      <c r="A3" s="8">
        <v>100</v>
      </c>
      <c r="B3" s="3">
        <v>-42.95</v>
      </c>
      <c r="C3" s="7">
        <v>-34.42</v>
      </c>
      <c r="D3" s="7">
        <f>C3/B3</f>
        <v>0.80139697322467984</v>
      </c>
      <c r="E3" s="7">
        <f>$D$3*25.23*1000/(8.314*$E$2)</f>
        <v>8.4442764022777315</v>
      </c>
      <c r="F3" s="7">
        <f>$D$3*25.23*1000/(8.314*F2)</f>
        <v>8.3001761223753814</v>
      </c>
      <c r="G3" s="7">
        <f t="shared" ref="G3:I3" si="0">$D$3*25.23*1000/(8.314*G2)</f>
        <v>8.1609114223355252</v>
      </c>
      <c r="H3" s="7">
        <f t="shared" si="0"/>
        <v>8.0262429170164573</v>
      </c>
      <c r="I3" s="7">
        <f t="shared" si="0"/>
        <v>7.8959467657661904</v>
      </c>
      <c r="J3" s="7">
        <f t="shared" ref="J3:J14" si="1">D3*26.16*1000/(8.314*293)</f>
        <v>8.6061279176115715</v>
      </c>
      <c r="K3" s="7">
        <f>D3*26.16*1000/(8.314*$K$2)</f>
        <v>8.755539860625662</v>
      </c>
      <c r="L3" s="7">
        <f>D3*26.16*1000/(8.314*$L$2)</f>
        <v>8.6061279176115715</v>
      </c>
      <c r="M3" s="7">
        <f>D3*26.16*1000/(8.314*$M$2)</f>
        <v>8.4617297981885589</v>
      </c>
      <c r="N3" s="7">
        <f>D3*26.16*1000/(8.314*$N$2)</f>
        <v>8.3220972932679569</v>
      </c>
      <c r="O3" s="7">
        <f>D3*26.16*1000/(8.314*$O$2)</f>
        <v>8.1869983112343849</v>
      </c>
      <c r="P3" s="7">
        <f t="shared" ref="P3:P14" si="2">D3*53.76*1000/(8.314*293)</f>
        <v>17.685987647201763</v>
      </c>
      <c r="Q3" s="7">
        <f>D3*53.76*1000/(8.314*$Q$2)</f>
        <v>17.993036043854573</v>
      </c>
      <c r="R3" s="7">
        <f>D3*53.76*1000/(8.314*$R$2)</f>
        <v>17.685987647201763</v>
      </c>
      <c r="S3" s="7">
        <f>D3*53.76*1000/(8.314*$S$2)</f>
        <v>17.389242888020526</v>
      </c>
      <c r="T3" s="7">
        <f>D3*53.76*1000/(8.314*$T$2)</f>
        <v>17.102291685247909</v>
      </c>
      <c r="U3" s="7">
        <f>D3*53.76*1000/(8.314*$U$2)</f>
        <v>16.82465707996791</v>
      </c>
      <c r="V3" s="7">
        <f t="shared" ref="V3:V14" si="3">D3*27.6*1000/(8.314*293)</f>
        <v>9.0798597295901917</v>
      </c>
      <c r="W3" s="7">
        <f>D3*27.6*1000/(8.314*$W$2)</f>
        <v>9.2374961832289095</v>
      </c>
      <c r="X3" s="7">
        <f>D3*27.6*1000/(8.314*$X$2)</f>
        <v>9.0798597295901917</v>
      </c>
      <c r="Y3" s="7">
        <f>D3*27.6*1000/(8.314*$Y$2)</f>
        <v>8.9275130898319652</v>
      </c>
      <c r="Z3" s="7">
        <f>D3*27.6*1000/(8.314*$Z$2)</f>
        <v>8.7801943919799541</v>
      </c>
      <c r="AA3" s="7">
        <f>D3*27.6*1000/(8.314*$AA$2)</f>
        <v>8.6376587687335267</v>
      </c>
      <c r="AB3" s="7"/>
      <c r="AC3" s="7">
        <f t="shared" ref="AC3:AC14" si="4">D3*($P$1/(8.314*$AC$1)-LN($AC$2))</f>
        <v>10.102777997662152</v>
      </c>
      <c r="AD3" s="7">
        <f t="shared" ref="AD3:AD14" si="5">D3*($P$1/(8.314*$AD$1)-LN($AD$2))</f>
        <v>9.8305834331844171</v>
      </c>
      <c r="AE3" s="7">
        <f t="shared" ref="AE3:AE14" si="6">D3*($P$1/(8.314*$AE$1)-LN($AE$2))</f>
        <v>9.568805911511058</v>
      </c>
      <c r="AF3" s="7">
        <f t="shared" ref="AF3:AF14" si="7">D3*($P$1/(8.314*$AF$1)-LN($AF$2))</f>
        <v>9.2863406112083897</v>
      </c>
      <c r="AG3" s="7">
        <f>D3*($P$1/(8.314*$AG$1)-LN($AG$2))</f>
        <v>9.0014498732014268</v>
      </c>
      <c r="AH3" s="7"/>
      <c r="AI3" s="7">
        <f t="shared" ref="AI3:AI14" si="8">D3*($P$1/(8.314*$AI$1)-LN($AI$2))</f>
        <v>9.9666183886155846</v>
      </c>
      <c r="AJ3" s="7">
        <f t="shared" ref="AJ3:AJ14" si="9">D3*($P$1/(8.314*$AJ$1)-LN($AJ$2))</f>
        <v>9.7089785997707665</v>
      </c>
      <c r="AK3" s="7">
        <f t="shared" ref="AK3:AK14" si="10">D3*($P$1/(8.314*$AK$1)-LN($AK$2))</f>
        <v>9.3950755592252229</v>
      </c>
      <c r="AL3" s="7">
        <f t="shared" ref="AL3:AL14" si="11">D3*($P$1/(8.314*$AL$1)-LN($AL$2))</f>
        <v>9.1382833565298238</v>
      </c>
      <c r="AM3" s="7">
        <f t="shared" ref="AM3:AM14" si="12">D3*($P$1/(8.314*$AM$1)-LN($AM$2))</f>
        <v>8.8541079831667382</v>
      </c>
      <c r="AN3" s="7"/>
      <c r="AO3" s="7">
        <f t="shared" ref="AO3:AO14" si="13">D3*($P$1/(8.314*$AO$1)-LN($AO$2))</f>
        <v>11.509622402629082</v>
      </c>
      <c r="AP3" s="7">
        <f t="shared" ref="AP3:AP14" si="14">D3*($P$1/(8.314*$AP$1)-LN($AP$2))</f>
        <v>11.140618395345198</v>
      </c>
      <c r="AQ3" s="7">
        <f t="shared" ref="AQ3:AQ14" si="15">D3*($P$1/(8.314*$AQ$1)-LN($AQ$2))</f>
        <v>10.607304112699319</v>
      </c>
      <c r="AR3" s="7">
        <f t="shared" ref="AR3:AR14" si="16">D3*($P$1/(8.314*$AR$1)-LN($AR$2))</f>
        <v>10.21802351014871</v>
      </c>
      <c r="AS3" s="7">
        <f t="shared" ref="AS3:AS14" si="17">D3*($P$1/(8.314*$AS$1)-LN($AS$2))</f>
        <v>9.8240505361019501</v>
      </c>
      <c r="AT3" s="7"/>
      <c r="AU3" s="7">
        <f t="shared" ref="AU3:AU14" si="18">D3*($P$1/(8.314*$AU$1)-LN($AU$2))</f>
        <v>10.03184565869708</v>
      </c>
      <c r="AV3" s="7">
        <f t="shared" ref="AV3:AV14" si="19">D3*($P$1/(8.314*$AV$1)-LN($AV$2))</f>
        <v>9.7345559025986983</v>
      </c>
      <c r="AW3" s="7">
        <f t="shared" ref="AW3:AW14" si="20">D3*($P$1/(8.314*$AW$1)-LN($AW$2))</f>
        <v>9.4343292340541023</v>
      </c>
      <c r="AX3" s="7">
        <f t="shared" ref="AX3:AX14" si="21">D3*($P$1/(8.314*$AX$1)-LN($AX$2))</f>
        <v>9.1489157773737446</v>
      </c>
      <c r="AY3" s="7">
        <f t="shared" ref="AY3:AY14" si="22">D3*($P$1/(8.314*$AY$1)-LN($AY$2))</f>
        <v>8.8873917549737662</v>
      </c>
    </row>
    <row r="4" spans="1:51" x14ac:dyDescent="0.3">
      <c r="A4" s="8">
        <v>110</v>
      </c>
      <c r="B4" s="3">
        <v>-42.95</v>
      </c>
      <c r="C4" s="7">
        <v>-10.4</v>
      </c>
      <c r="D4" s="7">
        <f t="shared" ref="D4:D14" si="23">C4/B4</f>
        <v>0.24214202561117579</v>
      </c>
      <c r="E4" s="7">
        <f t="shared" ref="E4:E14" si="24">D4*25.23*1000/(8.314*$E$2)</f>
        <v>2.5514373789566651</v>
      </c>
      <c r="F4" s="7">
        <f t="shared" ref="F4:F14" si="25">D4*25.23*1000/(8.314*$F$2)</f>
        <v>2.5078974919437527</v>
      </c>
      <c r="G4" s="7">
        <f t="shared" ref="G4:G14" si="26">D4*25.23*1000/(8.314*$G$2)</f>
        <v>2.4658186749648303</v>
      </c>
      <c r="H4" s="7">
        <f t="shared" ref="H4:H14" si="27">D4*25.23*1000/(8.314*$H$2)</f>
        <v>2.4251285978201964</v>
      </c>
      <c r="I4" s="7">
        <f t="shared" ref="I4:I14" si="28">D4*25.23*1000/(8.314*$I$2)</f>
        <v>2.3857596270763621</v>
      </c>
      <c r="J4" s="7">
        <f t="shared" si="1"/>
        <v>2.6003408002080288</v>
      </c>
      <c r="K4" s="7">
        <f t="shared" ref="K4:K47" si="29">D4*26.16*1000/(8.314*$K$2)</f>
        <v>2.6454856057671963</v>
      </c>
      <c r="L4" s="7">
        <f t="shared" ref="L4:L47" si="30">D4*26.16*1000/(8.314*$L$2)</f>
        <v>2.6003408002080288</v>
      </c>
      <c r="M4" s="7">
        <f t="shared" ref="M4:M47" si="31">D4*26.16*1000/(8.314*$M$2)</f>
        <v>2.5567109210099077</v>
      </c>
      <c r="N4" s="7">
        <f t="shared" ref="N4:N47" si="32">D4*26.16*1000/(8.314*$N$2)</f>
        <v>2.514520971818325</v>
      </c>
      <c r="O4" s="7">
        <f t="shared" ref="O4:O47" si="33">D4*26.16*1000/(8.314*$O$2)</f>
        <v>2.4737008261719238</v>
      </c>
      <c r="P4" s="7">
        <f t="shared" si="2"/>
        <v>5.3438196261155824</v>
      </c>
      <c r="Q4" s="7">
        <f t="shared" ref="Q4:Q47" si="34">D4*53.76*1000/(8.314*$Q$2)</f>
        <v>5.4365942724023117</v>
      </c>
      <c r="R4" s="7">
        <f t="shared" ref="R4:R47" si="35">D4*53.76*1000/(8.314*$R$2)</f>
        <v>5.3438196261155824</v>
      </c>
      <c r="S4" s="7">
        <f t="shared" ref="S4:S47" si="36">D4*53.76*1000/(8.314*$S$2)</f>
        <v>5.254158222992837</v>
      </c>
      <c r="T4" s="7">
        <f t="shared" ref="T4:T47" si="37">D4*53.76*1000/(8.314*$T$2)</f>
        <v>5.1674559420853647</v>
      </c>
      <c r="U4" s="7">
        <f t="shared" ref="U4:U47" si="38">D4*53.76*1000/(8.314*$U$2)</f>
        <v>5.0835686702982645</v>
      </c>
      <c r="V4" s="7">
        <f t="shared" si="3"/>
        <v>2.7434788259075535</v>
      </c>
      <c r="W4" s="7">
        <f t="shared" ref="W4:W47" si="39">D4*27.6*1000/(8.314*$W$2)</f>
        <v>2.7911086666351155</v>
      </c>
      <c r="X4" s="7">
        <f t="shared" ref="X4:X47" si="40">D4*27.6*1000/(8.314*$X$2)</f>
        <v>2.7434788259075535</v>
      </c>
      <c r="Y4" s="7">
        <f t="shared" ref="Y4:Y47" si="41">D4*27.6*1000/(8.314*$Y$2)</f>
        <v>2.6974473019829297</v>
      </c>
      <c r="Z4" s="7">
        <f t="shared" ref="Z4:Z47" si="42">D4*27.6*1000/(8.314*$Z$2)</f>
        <v>2.6529349702670402</v>
      </c>
      <c r="AA4" s="7">
        <f t="shared" ref="AA4:AA47" si="43">D4*27.6*1000/(8.314*$AA$2)</f>
        <v>2.6098678441263412</v>
      </c>
      <c r="AB4" s="7"/>
      <c r="AC4" s="7">
        <f t="shared" si="4"/>
        <v>3.0525534914493426</v>
      </c>
      <c r="AD4" s="7">
        <f t="shared" si="5"/>
        <v>2.9703099275165004</v>
      </c>
      <c r="AE4" s="7">
        <f t="shared" si="6"/>
        <v>2.8912138721590646</v>
      </c>
      <c r="AF4" s="7">
        <f t="shared" si="7"/>
        <v>2.8058670062919018</v>
      </c>
      <c r="AG4" s="7">
        <f t="shared" ref="AG4:AG14" si="44">D4*($P$1/(8.314*$AF$1)-LN($AF$2))</f>
        <v>2.8058670062919018</v>
      </c>
      <c r="AH4" s="7"/>
      <c r="AI4" s="7">
        <f t="shared" si="8"/>
        <v>3.0114128774434072</v>
      </c>
      <c r="AJ4" s="7">
        <f t="shared" si="9"/>
        <v>2.9335670376994765</v>
      </c>
      <c r="AK4" s="7">
        <f t="shared" si="10"/>
        <v>2.8387212613579988</v>
      </c>
      <c r="AL4" s="7">
        <f t="shared" si="11"/>
        <v>2.76113151969524</v>
      </c>
      <c r="AM4" s="7">
        <f t="shared" si="12"/>
        <v>2.6752679554019201</v>
      </c>
      <c r="AN4" s="7"/>
      <c r="AO4" s="7">
        <f t="shared" si="13"/>
        <v>3.4776314057914717</v>
      </c>
      <c r="AP4" s="7">
        <f t="shared" si="14"/>
        <v>3.3661368771525297</v>
      </c>
      <c r="AQ4" s="7">
        <f t="shared" si="15"/>
        <v>3.2049960131340187</v>
      </c>
      <c r="AR4" s="7">
        <f t="shared" si="16"/>
        <v>3.0873749130025154</v>
      </c>
      <c r="AS4" s="7">
        <f t="shared" si="17"/>
        <v>2.968336013232431</v>
      </c>
      <c r="AT4" s="7"/>
      <c r="AU4" s="7">
        <f t="shared" si="18"/>
        <v>3.0311212914134118</v>
      </c>
      <c r="AV4" s="7">
        <f t="shared" si="19"/>
        <v>2.9412952175196532</v>
      </c>
      <c r="AW4" s="7">
        <f t="shared" si="20"/>
        <v>2.8505817557862487</v>
      </c>
      <c r="AX4" s="7">
        <f t="shared" si="21"/>
        <v>2.7643441047265234</v>
      </c>
      <c r="AY4" s="7">
        <f t="shared" si="22"/>
        <v>2.6853246441524457</v>
      </c>
    </row>
    <row r="5" spans="1:51" x14ac:dyDescent="0.3">
      <c r="A5" s="8" t="s">
        <v>0</v>
      </c>
      <c r="B5" s="3">
        <v>-42.95</v>
      </c>
      <c r="C5" s="7">
        <v>-9.74</v>
      </c>
      <c r="D5" s="7">
        <f t="shared" si="23"/>
        <v>0.22677532013969731</v>
      </c>
      <c r="E5" s="7">
        <f t="shared" si="24"/>
        <v>2.3895192375997998</v>
      </c>
      <c r="F5" s="7">
        <f t="shared" si="25"/>
        <v>2.3487424588011683</v>
      </c>
      <c r="G5" s="7">
        <f t="shared" si="26"/>
        <v>2.3093340282843702</v>
      </c>
      <c r="H5" s="7">
        <f t="shared" si="27"/>
        <v>2.2712262060354531</v>
      </c>
      <c r="I5" s="7">
        <f t="shared" si="28"/>
        <v>2.2343556507426698</v>
      </c>
      <c r="J5" s="7">
        <f t="shared" si="1"/>
        <v>2.4353191725025192</v>
      </c>
      <c r="K5" s="7">
        <f t="shared" si="29"/>
        <v>2.4775990192473545</v>
      </c>
      <c r="L5" s="7">
        <f t="shared" si="30"/>
        <v>2.4353191725025192</v>
      </c>
      <c r="M5" s="7">
        <f t="shared" si="31"/>
        <v>2.3944581125612014</v>
      </c>
      <c r="N5" s="7">
        <f t="shared" si="32"/>
        <v>2.3549456024529309</v>
      </c>
      <c r="O5" s="7">
        <f t="shared" si="33"/>
        <v>2.3167159660494745</v>
      </c>
      <c r="P5" s="7">
        <f t="shared" si="2"/>
        <v>5.0046926113813237</v>
      </c>
      <c r="Q5" s="7">
        <f t="shared" si="34"/>
        <v>5.0915796358844716</v>
      </c>
      <c r="R5" s="7">
        <f t="shared" si="35"/>
        <v>5.0046926113813237</v>
      </c>
      <c r="S5" s="7">
        <f t="shared" si="36"/>
        <v>4.9207212588413682</v>
      </c>
      <c r="T5" s="7">
        <f t="shared" si="37"/>
        <v>4.8395212380684089</v>
      </c>
      <c r="U5" s="7">
        <f t="shared" si="38"/>
        <v>4.7609575816062595</v>
      </c>
      <c r="V5" s="7">
        <f t="shared" si="3"/>
        <v>2.5693734388788045</v>
      </c>
      <c r="W5" s="7">
        <f t="shared" si="39"/>
        <v>2.6139806166371176</v>
      </c>
      <c r="X5" s="7">
        <f t="shared" si="40"/>
        <v>2.5693734388788045</v>
      </c>
      <c r="Y5" s="7">
        <f t="shared" si="41"/>
        <v>2.5262631462801668</v>
      </c>
      <c r="Z5" s="7">
        <f t="shared" si="42"/>
        <v>2.484575635615478</v>
      </c>
      <c r="AA5" s="7">
        <f t="shared" si="43"/>
        <v>2.444241615556785</v>
      </c>
      <c r="AB5" s="7"/>
      <c r="AC5" s="7">
        <f t="shared" si="4"/>
        <v>2.8588337506458266</v>
      </c>
      <c r="AD5" s="7">
        <f t="shared" si="5"/>
        <v>2.7818094898087224</v>
      </c>
      <c r="AE5" s="7">
        <f t="shared" si="6"/>
        <v>2.7077329918105084</v>
      </c>
      <c r="AF5" s="7">
        <f t="shared" si="7"/>
        <v>2.6278023693541464</v>
      </c>
      <c r="AG5" s="7">
        <f t="shared" si="44"/>
        <v>2.6278023693541464</v>
      </c>
      <c r="AH5" s="7"/>
      <c r="AI5" s="7">
        <f t="shared" si="8"/>
        <v>2.8203039832979599</v>
      </c>
      <c r="AJ5" s="7">
        <f t="shared" si="9"/>
        <v>2.7473983603070096</v>
      </c>
      <c r="AK5" s="7">
        <f t="shared" si="10"/>
        <v>2.6585716428487407</v>
      </c>
      <c r="AL5" s="7">
        <f t="shared" si="11"/>
        <v>2.5859058655607341</v>
      </c>
      <c r="AM5" s="7">
        <f t="shared" si="12"/>
        <v>2.5054913351552597</v>
      </c>
      <c r="AN5" s="7"/>
      <c r="AO5" s="7">
        <f t="shared" si="13"/>
        <v>3.2569355665777819</v>
      </c>
      <c r="AP5" s="7">
        <f t="shared" si="14"/>
        <v>3.1525166522563111</v>
      </c>
      <c r="AQ5" s="7">
        <f t="shared" si="15"/>
        <v>3.0016020353774366</v>
      </c>
      <c r="AR5" s="7">
        <f t="shared" si="16"/>
        <v>2.8914453512158169</v>
      </c>
      <c r="AS5" s="7">
        <f t="shared" si="17"/>
        <v>2.7799608431619114</v>
      </c>
      <c r="AT5" s="6"/>
      <c r="AU5" s="7">
        <f t="shared" si="18"/>
        <v>2.8387616709967913</v>
      </c>
      <c r="AV5" s="7">
        <f t="shared" si="19"/>
        <v>2.7546360979462903</v>
      </c>
      <c r="AW5" s="7">
        <f t="shared" si="20"/>
        <v>2.6696794520536598</v>
      </c>
      <c r="AX5" s="7">
        <f t="shared" si="21"/>
        <v>2.5889145750034941</v>
      </c>
      <c r="AY5" s="7">
        <f t="shared" si="22"/>
        <v>2.5149098109658476</v>
      </c>
    </row>
    <row r="6" spans="1:51" s="9" customFormat="1" x14ac:dyDescent="0.3">
      <c r="A6" s="11" t="s">
        <v>1</v>
      </c>
      <c r="B6" s="9">
        <v>-42.95</v>
      </c>
      <c r="C6" s="10">
        <v>-9.41</v>
      </c>
      <c r="D6" s="10">
        <f t="shared" si="23"/>
        <v>0.21909196740395809</v>
      </c>
      <c r="E6" s="10">
        <f t="shared" si="24"/>
        <v>2.3085601669213673</v>
      </c>
      <c r="F6" s="10">
        <f t="shared" si="25"/>
        <v>2.2691649422298763</v>
      </c>
      <c r="G6" s="10">
        <f t="shared" si="26"/>
        <v>2.2310917049441397</v>
      </c>
      <c r="H6" s="10">
        <f t="shared" si="27"/>
        <v>2.1942750101430817</v>
      </c>
      <c r="I6" s="10">
        <f t="shared" si="28"/>
        <v>2.1586536625758237</v>
      </c>
      <c r="J6" s="10">
        <f t="shared" si="1"/>
        <v>2.3528083586497646</v>
      </c>
      <c r="K6" s="10">
        <f t="shared" si="29"/>
        <v>2.393655725987434</v>
      </c>
      <c r="L6" s="10">
        <f t="shared" si="30"/>
        <v>2.3528083586497646</v>
      </c>
      <c r="M6" s="10">
        <f t="shared" si="31"/>
        <v>2.313331708336849</v>
      </c>
      <c r="N6" s="10">
        <f t="shared" si="32"/>
        <v>2.2751579177702346</v>
      </c>
      <c r="O6" s="10">
        <f t="shared" si="33"/>
        <v>2.2382235359882499</v>
      </c>
      <c r="P6" s="10">
        <f t="shared" si="2"/>
        <v>4.8351291040141948</v>
      </c>
      <c r="Q6" s="10">
        <f t="shared" si="34"/>
        <v>4.9190723176255524</v>
      </c>
      <c r="R6" s="10">
        <f t="shared" si="35"/>
        <v>4.8351291040141948</v>
      </c>
      <c r="S6" s="10">
        <f t="shared" si="36"/>
        <v>4.7540027767656339</v>
      </c>
      <c r="T6" s="10">
        <f t="shared" si="37"/>
        <v>4.6755538860599311</v>
      </c>
      <c r="U6" s="10">
        <f t="shared" si="38"/>
        <v>4.599652037260257</v>
      </c>
      <c r="V6" s="10">
        <f t="shared" si="3"/>
        <v>2.4823207453644303</v>
      </c>
      <c r="W6" s="10">
        <f t="shared" si="39"/>
        <v>2.5254165916381184</v>
      </c>
      <c r="X6" s="10">
        <f t="shared" si="40"/>
        <v>2.4823207453644303</v>
      </c>
      <c r="Y6" s="10">
        <f t="shared" si="41"/>
        <v>2.4406710684287853</v>
      </c>
      <c r="Z6" s="10">
        <f t="shared" si="42"/>
        <v>2.4003959682896969</v>
      </c>
      <c r="AA6" s="7">
        <f t="shared" si="43"/>
        <v>2.3614285012720067</v>
      </c>
      <c r="AB6" s="10"/>
      <c r="AC6" s="10">
        <f t="shared" si="4"/>
        <v>2.7619738802440685</v>
      </c>
      <c r="AD6" s="10">
        <f t="shared" si="5"/>
        <v>2.6875592709548335</v>
      </c>
      <c r="AE6" s="10">
        <f t="shared" si="6"/>
        <v>2.6159925516362303</v>
      </c>
      <c r="AF6" s="10">
        <f t="shared" si="7"/>
        <v>2.5387700508852689</v>
      </c>
      <c r="AG6" s="10">
        <f t="shared" si="44"/>
        <v>2.5387700508852689</v>
      </c>
      <c r="AH6" s="10"/>
      <c r="AI6" s="10">
        <f t="shared" si="8"/>
        <v>2.7247495362252367</v>
      </c>
      <c r="AJ6" s="10">
        <f t="shared" si="9"/>
        <v>2.6543140216107761</v>
      </c>
      <c r="AK6" s="10">
        <f t="shared" si="10"/>
        <v>2.5684968335941121</v>
      </c>
      <c r="AL6" s="10">
        <f t="shared" si="11"/>
        <v>2.4982930384934816</v>
      </c>
      <c r="AM6" s="10">
        <f t="shared" si="12"/>
        <v>2.4206030250319297</v>
      </c>
      <c r="AN6" s="10"/>
      <c r="AO6" s="10">
        <f t="shared" si="13"/>
        <v>3.1465876469709371</v>
      </c>
      <c r="AP6" s="10">
        <f t="shared" si="14"/>
        <v>3.0457065398082022</v>
      </c>
      <c r="AQ6" s="10">
        <f t="shared" si="15"/>
        <v>2.8999050464991458</v>
      </c>
      <c r="AR6" s="10">
        <f t="shared" si="16"/>
        <v>2.7934805703224681</v>
      </c>
      <c r="AS6" s="10">
        <f t="shared" si="17"/>
        <v>2.6857732581266514</v>
      </c>
      <c r="AT6" s="10"/>
      <c r="AU6" s="10">
        <f t="shared" si="18"/>
        <v>2.7425818607884813</v>
      </c>
      <c r="AV6" s="10">
        <f t="shared" si="19"/>
        <v>2.661306538159609</v>
      </c>
      <c r="AW6" s="10">
        <f t="shared" si="20"/>
        <v>2.5792283001873653</v>
      </c>
      <c r="AX6" s="10">
        <f t="shared" si="21"/>
        <v>2.5011998101419795</v>
      </c>
      <c r="AY6" s="10">
        <f t="shared" si="22"/>
        <v>2.4297023943725491</v>
      </c>
    </row>
    <row r="7" spans="1:51" s="9" customFormat="1" x14ac:dyDescent="0.3">
      <c r="A7" s="11">
        <v>111</v>
      </c>
      <c r="B7" s="9">
        <v>-42.95</v>
      </c>
      <c r="C7" s="10">
        <v>-10.68</v>
      </c>
      <c r="D7" s="10">
        <f t="shared" si="23"/>
        <v>0.24866123399301512</v>
      </c>
      <c r="E7" s="10">
        <f t="shared" si="24"/>
        <v>2.6201299237747291</v>
      </c>
      <c r="F7" s="10">
        <f t="shared" si="25"/>
        <v>2.5754178090345459</v>
      </c>
      <c r="G7" s="10">
        <f t="shared" si="26"/>
        <v>2.532206100829268</v>
      </c>
      <c r="H7" s="10">
        <f t="shared" si="27"/>
        <v>2.4904205216076631</v>
      </c>
      <c r="I7" s="10">
        <f t="shared" si="28"/>
        <v>2.44999161703611</v>
      </c>
      <c r="J7" s="10">
        <f t="shared" si="1"/>
        <v>2.6703499755982447</v>
      </c>
      <c r="K7" s="10">
        <f t="shared" si="29"/>
        <v>2.7167102182301588</v>
      </c>
      <c r="L7" s="10">
        <f t="shared" si="30"/>
        <v>2.6703499755982447</v>
      </c>
      <c r="M7" s="10">
        <f t="shared" si="31"/>
        <v>2.6255454458063276</v>
      </c>
      <c r="N7" s="10">
        <f t="shared" si="32"/>
        <v>2.5822196133672795</v>
      </c>
      <c r="O7" s="10">
        <f t="shared" si="33"/>
        <v>2.5403004637996287</v>
      </c>
      <c r="P7" s="10">
        <f t="shared" si="2"/>
        <v>5.4876916929725397</v>
      </c>
      <c r="Q7" s="10">
        <f t="shared" si="34"/>
        <v>5.5829641181977578</v>
      </c>
      <c r="R7" s="10">
        <f t="shared" si="35"/>
        <v>5.4876916929725397</v>
      </c>
      <c r="S7" s="10">
        <f t="shared" si="36"/>
        <v>5.39561632899649</v>
      </c>
      <c r="T7" s="10">
        <f t="shared" si="37"/>
        <v>5.3065797559107404</v>
      </c>
      <c r="U7" s="10">
        <f t="shared" si="38"/>
        <v>5.2204339806524489</v>
      </c>
      <c r="V7" s="10">
        <f t="shared" si="3"/>
        <v>2.8173417173742954</v>
      </c>
      <c r="W7" s="10">
        <f t="shared" si="39"/>
        <v>2.8662538999675995</v>
      </c>
      <c r="X7" s="10">
        <f t="shared" si="40"/>
        <v>2.8173417173742954</v>
      </c>
      <c r="Y7" s="10">
        <f t="shared" si="41"/>
        <v>2.7700708831901628</v>
      </c>
      <c r="Z7" s="10">
        <f t="shared" si="42"/>
        <v>2.7243601425434605</v>
      </c>
      <c r="AA7" s="7">
        <f t="shared" si="43"/>
        <v>2.6801335168528198</v>
      </c>
      <c r="AB7" s="10"/>
      <c r="AC7" s="10">
        <f t="shared" si="4"/>
        <v>3.1347376239114402</v>
      </c>
      <c r="AD7" s="10">
        <f t="shared" si="5"/>
        <v>3.0502798101804061</v>
      </c>
      <c r="AE7" s="10">
        <f t="shared" si="6"/>
        <v>2.9690542456402702</v>
      </c>
      <c r="AF7" s="10">
        <f t="shared" si="7"/>
        <v>2.8814095795382224</v>
      </c>
      <c r="AG7" s="10">
        <f t="shared" si="44"/>
        <v>2.8814095795382224</v>
      </c>
      <c r="AH7" s="10"/>
      <c r="AI7" s="10">
        <f t="shared" si="8"/>
        <v>3.0924893779899603</v>
      </c>
      <c r="AJ7" s="10">
        <f t="shared" si="9"/>
        <v>3.0125476887144624</v>
      </c>
      <c r="AK7" s="10">
        <f t="shared" si="10"/>
        <v>2.9151483722407137</v>
      </c>
      <c r="AL7" s="10">
        <f t="shared" si="11"/>
        <v>2.8354696759947271</v>
      </c>
      <c r="AM7" s="10">
        <f t="shared" si="12"/>
        <v>2.7472944003550483</v>
      </c>
      <c r="AN7" s="10"/>
      <c r="AO7" s="10">
        <f t="shared" si="13"/>
        <v>3.5712599436397032</v>
      </c>
      <c r="AP7" s="10">
        <f t="shared" si="14"/>
        <v>3.4567636392297127</v>
      </c>
      <c r="AQ7" s="10">
        <f t="shared" si="15"/>
        <v>3.2912843673337808</v>
      </c>
      <c r="AR7" s="10">
        <f t="shared" si="16"/>
        <v>3.1704965452756597</v>
      </c>
      <c r="AS7" s="10">
        <f t="shared" si="17"/>
        <v>3.0482527520502272</v>
      </c>
      <c r="AT7" s="10"/>
      <c r="AU7" s="10">
        <f t="shared" si="18"/>
        <v>3.1127284031053111</v>
      </c>
      <c r="AV7" s="10">
        <f t="shared" si="19"/>
        <v>3.0204839349144126</v>
      </c>
      <c r="AW7" s="10">
        <f t="shared" si="20"/>
        <v>2.9273281876728015</v>
      </c>
      <c r="AX7" s="10">
        <f t="shared" si="21"/>
        <v>2.83876875369993</v>
      </c>
      <c r="AY7" s="10">
        <f t="shared" si="22"/>
        <v>2.7576218461103958</v>
      </c>
    </row>
    <row r="8" spans="1:51" s="9" customFormat="1" x14ac:dyDescent="0.3">
      <c r="A8" s="11">
        <v>210</v>
      </c>
      <c r="B8" s="9">
        <v>-42.95</v>
      </c>
      <c r="C8" s="10">
        <v>-8.74</v>
      </c>
      <c r="D8" s="10">
        <f t="shared" si="23"/>
        <v>0.20349243306169965</v>
      </c>
      <c r="E8" s="10">
        <f t="shared" si="24"/>
        <v>2.1441887203924281</v>
      </c>
      <c r="F8" s="10">
        <f t="shared" si="25"/>
        <v>2.107598469191192</v>
      </c>
      <c r="G8" s="10">
        <f t="shared" si="26"/>
        <v>2.0722360787685208</v>
      </c>
      <c r="H8" s="10">
        <f t="shared" si="27"/>
        <v>2.0380407639373574</v>
      </c>
      <c r="I8" s="10">
        <f t="shared" si="28"/>
        <v>2.0049556866007117</v>
      </c>
      <c r="J8" s="10">
        <f t="shared" si="1"/>
        <v>2.1852864032517472</v>
      </c>
      <c r="K8" s="10">
        <f t="shared" si="29"/>
        <v>2.2232254033082013</v>
      </c>
      <c r="L8" s="10">
        <f t="shared" si="30"/>
        <v>2.1852864032517472</v>
      </c>
      <c r="M8" s="10">
        <f t="shared" si="31"/>
        <v>2.1486205240025567</v>
      </c>
      <c r="N8" s="10">
        <f t="shared" si="32"/>
        <v>2.1131647397780924</v>
      </c>
      <c r="O8" s="10">
        <f t="shared" si="33"/>
        <v>2.0788601173790973</v>
      </c>
      <c r="P8" s="10">
        <f t="shared" si="2"/>
        <v>4.4908638011779027</v>
      </c>
      <c r="Q8" s="10">
        <f t="shared" si="34"/>
        <v>4.5688301866150196</v>
      </c>
      <c r="R8" s="10">
        <f t="shared" si="35"/>
        <v>4.4908638011779027</v>
      </c>
      <c r="S8" s="10">
        <f t="shared" si="36"/>
        <v>4.4155137373997499</v>
      </c>
      <c r="T8" s="10">
        <f t="shared" si="37"/>
        <v>4.342650474406355</v>
      </c>
      <c r="U8" s="10">
        <f t="shared" si="38"/>
        <v>4.2721529017698883</v>
      </c>
      <c r="V8" s="10">
        <f t="shared" si="3"/>
        <v>2.3055773979261556</v>
      </c>
      <c r="W8" s="10">
        <f t="shared" si="39"/>
        <v>2.3456047833068183</v>
      </c>
      <c r="X8" s="10">
        <f t="shared" si="40"/>
        <v>2.3055773979261556</v>
      </c>
      <c r="Y8" s="10">
        <f t="shared" si="41"/>
        <v>2.2668932133971929</v>
      </c>
      <c r="Z8" s="10">
        <f t="shared" si="42"/>
        <v>2.2294857346282626</v>
      </c>
      <c r="AA8" s="7">
        <f t="shared" si="43"/>
        <v>2.193292784390791</v>
      </c>
      <c r="AB8" s="10"/>
      <c r="AC8" s="10">
        <f t="shared" si="4"/>
        <v>2.5653189918526205</v>
      </c>
      <c r="AD8" s="10">
        <f t="shared" si="5"/>
        <v>2.4962027660090591</v>
      </c>
      <c r="AE8" s="10">
        <f t="shared" si="6"/>
        <v>2.42973165794906</v>
      </c>
      <c r="AF8" s="10">
        <f t="shared" si="7"/>
        <v>2.3580074649030021</v>
      </c>
      <c r="AG8" s="10">
        <f t="shared" si="44"/>
        <v>2.3580074649030021</v>
      </c>
      <c r="AH8" s="10"/>
      <c r="AI8" s="10">
        <f t="shared" si="8"/>
        <v>2.5307450527745559</v>
      </c>
      <c r="AJ8" s="10">
        <f t="shared" si="9"/>
        <v>2.46532460668206</v>
      </c>
      <c r="AK8" s="10">
        <f t="shared" si="10"/>
        <v>2.3856176754104719</v>
      </c>
      <c r="AL8" s="10">
        <f t="shared" si="11"/>
        <v>2.3204124502054229</v>
      </c>
      <c r="AM8" s="10">
        <f t="shared" si="12"/>
        <v>2.248254031751229</v>
      </c>
      <c r="AN8" s="10"/>
      <c r="AO8" s="10">
        <f t="shared" si="13"/>
        <v>2.9225479314055249</v>
      </c>
      <c r="AP8" s="10">
        <f t="shared" si="14"/>
        <v>2.8288496448377987</v>
      </c>
      <c r="AQ8" s="10">
        <f t="shared" si="15"/>
        <v>2.693429341806858</v>
      </c>
      <c r="AR8" s="10">
        <f t="shared" si="16"/>
        <v>2.594582378811729</v>
      </c>
      <c r="AS8" s="10">
        <f t="shared" si="17"/>
        <v>2.494543918812639</v>
      </c>
      <c r="AT8" s="10"/>
      <c r="AU8" s="10">
        <f t="shared" si="18"/>
        <v>2.5473077006685787</v>
      </c>
      <c r="AV8" s="10">
        <f t="shared" si="19"/>
        <v>2.4718192501078624</v>
      </c>
      <c r="AW8" s="10">
        <f t="shared" si="20"/>
        <v>2.395585052458828</v>
      </c>
      <c r="AX8" s="10">
        <f t="shared" si="21"/>
        <v>2.3231122572413283</v>
      </c>
      <c r="AY8" s="10">
        <f t="shared" si="22"/>
        <v>2.2567055182588818</v>
      </c>
    </row>
    <row r="9" spans="1:51" x14ac:dyDescent="0.3">
      <c r="A9" s="8" t="s">
        <v>2</v>
      </c>
      <c r="B9" s="3">
        <v>-42.95</v>
      </c>
      <c r="C9" s="7">
        <v>-13.36</v>
      </c>
      <c r="D9" s="7">
        <f t="shared" si="23"/>
        <v>0.31105937136204886</v>
      </c>
      <c r="E9" s="7">
        <f t="shared" si="24"/>
        <v>3.277615709890485</v>
      </c>
      <c r="F9" s="7">
        <f t="shared" si="25"/>
        <v>3.2216837011892818</v>
      </c>
      <c r="G9" s="7">
        <f t="shared" si="26"/>
        <v>3.1676286055317435</v>
      </c>
      <c r="H9" s="7">
        <f t="shared" si="27"/>
        <v>3.1153575064305601</v>
      </c>
      <c r="I9" s="7">
        <f t="shared" si="28"/>
        <v>3.0647835209365573</v>
      </c>
      <c r="J9" s="7">
        <f t="shared" si="1"/>
        <v>3.3404377971903143</v>
      </c>
      <c r="K9" s="7">
        <f t="shared" si="29"/>
        <v>3.3984315089470907</v>
      </c>
      <c r="L9" s="7">
        <f t="shared" si="30"/>
        <v>3.3404377971903143</v>
      </c>
      <c r="M9" s="7">
        <f t="shared" si="31"/>
        <v>3.2843901831434965</v>
      </c>
      <c r="N9" s="7">
        <f t="shared" si="32"/>
        <v>3.2301923253358487</v>
      </c>
      <c r="O9" s="7">
        <f t="shared" si="33"/>
        <v>3.1777541382362404</v>
      </c>
      <c r="P9" s="7">
        <f t="shared" si="2"/>
        <v>6.8647529043177071</v>
      </c>
      <c r="Q9" s="7">
        <f t="shared" si="34"/>
        <v>6.98393264223989</v>
      </c>
      <c r="R9" s="7">
        <f t="shared" si="35"/>
        <v>6.8647529043177071</v>
      </c>
      <c r="S9" s="7">
        <f t="shared" si="36"/>
        <v>6.7495724864600275</v>
      </c>
      <c r="T9" s="7">
        <f t="shared" si="37"/>
        <v>6.6381934025250438</v>
      </c>
      <c r="U9" s="7">
        <f t="shared" si="38"/>
        <v>6.5304305226139228</v>
      </c>
      <c r="V9" s="7">
        <f t="shared" si="3"/>
        <v>3.5243151071273955</v>
      </c>
      <c r="W9" s="7">
        <f t="shared" si="39"/>
        <v>3.585501133292802</v>
      </c>
      <c r="X9" s="7">
        <f t="shared" si="40"/>
        <v>3.5243151071273955</v>
      </c>
      <c r="Y9" s="7">
        <f t="shared" si="41"/>
        <v>3.4651823033165328</v>
      </c>
      <c r="Z9" s="7">
        <f t="shared" si="42"/>
        <v>3.4080010771891978</v>
      </c>
      <c r="AA9" s="7">
        <f t="shared" si="43"/>
        <v>3.3526763843776846</v>
      </c>
      <c r="AB9" s="7"/>
      <c r="AC9" s="7">
        <f t="shared" si="4"/>
        <v>3.921357177477232</v>
      </c>
      <c r="AD9" s="7">
        <f t="shared" si="5"/>
        <v>3.815705829963504</v>
      </c>
      <c r="AE9" s="7">
        <f t="shared" si="6"/>
        <v>3.7140978203889521</v>
      </c>
      <c r="AF9" s="7">
        <f t="shared" si="7"/>
        <v>3.6044599234672892</v>
      </c>
      <c r="AG9" s="7">
        <f t="shared" si="44"/>
        <v>3.6044599234672892</v>
      </c>
      <c r="AH9" s="7"/>
      <c r="AI9" s="7">
        <f t="shared" si="8"/>
        <v>3.8685073117926843</v>
      </c>
      <c r="AJ9" s="7">
        <f t="shared" si="9"/>
        <v>3.7685053484293269</v>
      </c>
      <c r="AK9" s="7">
        <f t="shared" si="10"/>
        <v>3.6466650049752749</v>
      </c>
      <c r="AL9" s="7">
        <f t="shared" si="11"/>
        <v>3.5469920291469617</v>
      </c>
      <c r="AM9" s="7">
        <f t="shared" si="12"/>
        <v>3.4366903734778509</v>
      </c>
      <c r="AN9" s="7"/>
      <c r="AO9" s="7">
        <f t="shared" si="13"/>
        <v>4.4674188059013513</v>
      </c>
      <c r="AP9" s="7">
        <f t="shared" si="14"/>
        <v>4.3241912191113263</v>
      </c>
      <c r="AQ9" s="7">
        <f t="shared" si="15"/>
        <v>4.1171871861029317</v>
      </c>
      <c r="AR9" s="7">
        <f t="shared" si="16"/>
        <v>3.9660893113186155</v>
      </c>
      <c r="AS9" s="7">
        <f t="shared" si="17"/>
        <v>3.8131701093062764</v>
      </c>
      <c r="AT9" s="6"/>
      <c r="AU9" s="7">
        <f t="shared" si="18"/>
        <v>3.8938250435849211</v>
      </c>
      <c r="AV9" s="7">
        <f t="shared" si="19"/>
        <v>3.7784330871214</v>
      </c>
      <c r="AW9" s="7">
        <f t="shared" si="20"/>
        <v>3.6619011785869495</v>
      </c>
      <c r="AX9" s="7">
        <f t="shared" si="21"/>
        <v>3.5511189653025337</v>
      </c>
      <c r="AY9" s="7">
        <f t="shared" si="22"/>
        <v>3.4496093505650642</v>
      </c>
    </row>
    <row r="10" spans="1:51" s="9" customFormat="1" x14ac:dyDescent="0.3">
      <c r="A10" s="11" t="s">
        <v>3</v>
      </c>
      <c r="B10" s="9">
        <v>-42.95</v>
      </c>
      <c r="C10" s="10">
        <v>-9.76</v>
      </c>
      <c r="D10" s="10">
        <f t="shared" si="23"/>
        <v>0.22724097788125724</v>
      </c>
      <c r="E10" s="10">
        <f t="shared" si="24"/>
        <v>2.3944258479439471</v>
      </c>
      <c r="F10" s="10">
        <f t="shared" si="25"/>
        <v>2.3535653385933677</v>
      </c>
      <c r="G10" s="10">
        <f t="shared" si="26"/>
        <v>2.3140759872746868</v>
      </c>
      <c r="H10" s="10">
        <f t="shared" si="27"/>
        <v>2.275889914877415</v>
      </c>
      <c r="I10" s="10">
        <f t="shared" si="28"/>
        <v>2.2389436500255089</v>
      </c>
      <c r="J10" s="10">
        <f t="shared" si="1"/>
        <v>2.4403198278875347</v>
      </c>
      <c r="K10" s="10">
        <f t="shared" si="29"/>
        <v>2.4826864915661377</v>
      </c>
      <c r="L10" s="10">
        <f t="shared" si="30"/>
        <v>2.4403198278875347</v>
      </c>
      <c r="M10" s="10">
        <f t="shared" si="31"/>
        <v>2.3993748643323745</v>
      </c>
      <c r="N10" s="10">
        <f t="shared" si="32"/>
        <v>2.3597812197064281</v>
      </c>
      <c r="O10" s="10">
        <f t="shared" si="33"/>
        <v>2.321473083022882</v>
      </c>
      <c r="P10" s="10">
        <f t="shared" si="2"/>
        <v>5.0149691875853915</v>
      </c>
      <c r="Q10" s="10">
        <f t="shared" si="34"/>
        <v>5.1020346248698605</v>
      </c>
      <c r="R10" s="10">
        <f t="shared" si="35"/>
        <v>5.0149691875853915</v>
      </c>
      <c r="S10" s="10">
        <f t="shared" si="36"/>
        <v>4.9308254092701995</v>
      </c>
      <c r="T10" s="10">
        <f t="shared" si="37"/>
        <v>4.8494586533416495</v>
      </c>
      <c r="U10" s="10">
        <f t="shared" si="38"/>
        <v>4.7707336752029859</v>
      </c>
      <c r="V10" s="10">
        <f t="shared" si="3"/>
        <v>2.5746493596978572</v>
      </c>
      <c r="W10" s="10">
        <f t="shared" si="39"/>
        <v>2.6193481333037232</v>
      </c>
      <c r="X10" s="10">
        <f t="shared" si="40"/>
        <v>2.5746493596978572</v>
      </c>
      <c r="Y10" s="10">
        <f t="shared" si="41"/>
        <v>2.531450544937826</v>
      </c>
      <c r="Z10" s="10">
        <f t="shared" si="42"/>
        <v>2.4896774336352219</v>
      </c>
      <c r="AA10" s="7">
        <f t="shared" si="43"/>
        <v>2.4492605921801047</v>
      </c>
      <c r="AB10" s="10"/>
      <c r="AC10" s="10">
        <f t="shared" si="4"/>
        <v>2.8647040458216906</v>
      </c>
      <c r="AD10" s="10">
        <f t="shared" si="5"/>
        <v>2.7875216242847154</v>
      </c>
      <c r="AE10" s="10">
        <f t="shared" si="6"/>
        <v>2.7132930184877373</v>
      </c>
      <c r="AF10" s="10">
        <f t="shared" si="7"/>
        <v>2.6331982674431691</v>
      </c>
      <c r="AG10" s="10">
        <f t="shared" si="44"/>
        <v>2.6331982674431691</v>
      </c>
      <c r="AH10" s="10"/>
      <c r="AI10" s="10">
        <f t="shared" si="8"/>
        <v>2.826095161908428</v>
      </c>
      <c r="AJ10" s="10">
        <f t="shared" si="9"/>
        <v>2.7530398353795085</v>
      </c>
      <c r="AK10" s="10">
        <f t="shared" si="10"/>
        <v>2.6640307221975061</v>
      </c>
      <c r="AL10" s="10">
        <f t="shared" si="11"/>
        <v>2.5912157338678403</v>
      </c>
      <c r="AM10" s="10">
        <f t="shared" si="12"/>
        <v>2.5106360812233399</v>
      </c>
      <c r="AN10" s="10"/>
      <c r="AO10" s="10">
        <f t="shared" si="13"/>
        <v>3.2636233192812267</v>
      </c>
      <c r="AP10" s="10">
        <f t="shared" si="14"/>
        <v>3.1589899924046811</v>
      </c>
      <c r="AQ10" s="10">
        <f t="shared" si="15"/>
        <v>3.0077654892488481</v>
      </c>
      <c r="AR10" s="10">
        <f t="shared" si="16"/>
        <v>2.8973826106638985</v>
      </c>
      <c r="AS10" s="10">
        <f t="shared" si="17"/>
        <v>2.7856691816488963</v>
      </c>
      <c r="AT10" s="10"/>
      <c r="AU10" s="10">
        <f t="shared" si="18"/>
        <v>2.8445907504033552</v>
      </c>
      <c r="AV10" s="10">
        <f t="shared" si="19"/>
        <v>2.7602924349030586</v>
      </c>
      <c r="AW10" s="10">
        <f t="shared" si="20"/>
        <v>2.6751613400455558</v>
      </c>
      <c r="AX10" s="10">
        <f t="shared" si="21"/>
        <v>2.5942306213587369</v>
      </c>
      <c r="AY10" s="10">
        <f t="shared" si="22"/>
        <v>2.5200738968199867</v>
      </c>
    </row>
    <row r="11" spans="1:51" s="9" customFormat="1" x14ac:dyDescent="0.3">
      <c r="A11" s="11" t="s">
        <v>4</v>
      </c>
      <c r="B11" s="9">
        <v>-42.95</v>
      </c>
      <c r="C11" s="10">
        <v>-8.3800000000000008</v>
      </c>
      <c r="D11" s="10">
        <f t="shared" si="23"/>
        <v>0.19511059371362049</v>
      </c>
      <c r="E11" s="10">
        <f t="shared" si="24"/>
        <v>2.0558697341977745</v>
      </c>
      <c r="F11" s="10">
        <f t="shared" si="25"/>
        <v>2.0207866329316007</v>
      </c>
      <c r="G11" s="10">
        <f t="shared" si="26"/>
        <v>1.9868808169428154</v>
      </c>
      <c r="H11" s="10">
        <f t="shared" si="27"/>
        <v>1.9540940047820432</v>
      </c>
      <c r="I11" s="10">
        <f t="shared" si="28"/>
        <v>1.9223716995096072</v>
      </c>
      <c r="J11" s="10">
        <f t="shared" si="1"/>
        <v>2.0952746063214693</v>
      </c>
      <c r="K11" s="10">
        <f t="shared" si="29"/>
        <v>2.1316509015701062</v>
      </c>
      <c r="L11" s="10">
        <f t="shared" si="30"/>
        <v>2.0952746063214693</v>
      </c>
      <c r="M11" s="10">
        <f t="shared" si="31"/>
        <v>2.0601189921214447</v>
      </c>
      <c r="N11" s="10">
        <f t="shared" si="32"/>
        <v>2.0261236292151503</v>
      </c>
      <c r="O11" s="10">
        <f t="shared" si="33"/>
        <v>1.9932320118577616</v>
      </c>
      <c r="P11" s="10">
        <f t="shared" si="2"/>
        <v>4.3058854295046709</v>
      </c>
      <c r="Q11" s="10">
        <f t="shared" si="34"/>
        <v>4.3806403848780162</v>
      </c>
      <c r="R11" s="10">
        <f t="shared" si="35"/>
        <v>4.3058854295046709</v>
      </c>
      <c r="S11" s="10">
        <f t="shared" si="36"/>
        <v>4.2336390296807664</v>
      </c>
      <c r="T11" s="10">
        <f t="shared" si="37"/>
        <v>4.1637769994880154</v>
      </c>
      <c r="U11" s="10">
        <f t="shared" si="38"/>
        <v>4.096183217028794</v>
      </c>
      <c r="V11" s="10">
        <f t="shared" si="3"/>
        <v>2.210610823183202</v>
      </c>
      <c r="W11" s="10">
        <f t="shared" si="39"/>
        <v>2.2489894833079105</v>
      </c>
      <c r="X11" s="10">
        <f t="shared" si="40"/>
        <v>2.210610823183202</v>
      </c>
      <c r="Y11" s="10">
        <f t="shared" si="41"/>
        <v>2.1735200375593227</v>
      </c>
      <c r="Z11" s="10">
        <f t="shared" si="42"/>
        <v>2.1376533702728651</v>
      </c>
      <c r="AA11" s="7">
        <f t="shared" si="43"/>
        <v>2.1029512051710331</v>
      </c>
      <c r="AB11" s="10"/>
      <c r="AC11" s="10">
        <f t="shared" si="4"/>
        <v>2.4596536786870664</v>
      </c>
      <c r="AD11" s="10">
        <f t="shared" si="5"/>
        <v>2.3933843454411803</v>
      </c>
      <c r="AE11" s="10">
        <f t="shared" si="6"/>
        <v>2.3296511777589388</v>
      </c>
      <c r="AF11" s="10">
        <f t="shared" si="7"/>
        <v>2.2608812993005905</v>
      </c>
      <c r="AG11" s="10">
        <f t="shared" si="44"/>
        <v>2.2608812993005905</v>
      </c>
      <c r="AH11" s="10"/>
      <c r="AI11" s="10">
        <f t="shared" si="8"/>
        <v>2.4265038377861301</v>
      </c>
      <c r="AJ11" s="10">
        <f t="shared" si="9"/>
        <v>2.3637780553770784</v>
      </c>
      <c r="AK11" s="10">
        <f t="shared" si="10"/>
        <v>2.2873542471326953</v>
      </c>
      <c r="AL11" s="10">
        <f t="shared" si="11"/>
        <v>2.2248348206775108</v>
      </c>
      <c r="AM11" s="10">
        <f t="shared" si="12"/>
        <v>2.1556486025257779</v>
      </c>
      <c r="AN11" s="10"/>
      <c r="AO11" s="10">
        <f t="shared" si="13"/>
        <v>2.8021683827435129</v>
      </c>
      <c r="AP11" s="10">
        <f t="shared" si="14"/>
        <v>2.7123295221671344</v>
      </c>
      <c r="AQ11" s="10">
        <f t="shared" si="15"/>
        <v>2.58248717212145</v>
      </c>
      <c r="AR11" s="10">
        <f t="shared" si="16"/>
        <v>2.4877117087462577</v>
      </c>
      <c r="AS11" s="10">
        <f t="shared" si="17"/>
        <v>2.3917938260469014</v>
      </c>
      <c r="AT11" s="10"/>
      <c r="AU11" s="10">
        <f t="shared" si="18"/>
        <v>2.4423842713504222</v>
      </c>
      <c r="AV11" s="10">
        <f t="shared" si="19"/>
        <v>2.3700051848860282</v>
      </c>
      <c r="AW11" s="10">
        <f t="shared" si="20"/>
        <v>2.2969110686046887</v>
      </c>
      <c r="AX11" s="10">
        <f t="shared" si="21"/>
        <v>2.2274234228469489</v>
      </c>
      <c r="AY11" s="10">
        <f t="shared" si="22"/>
        <v>2.1637519728843744</v>
      </c>
    </row>
    <row r="12" spans="1:51" s="9" customFormat="1" x14ac:dyDescent="0.3">
      <c r="A12" s="11">
        <v>102</v>
      </c>
      <c r="B12" s="9">
        <v>-42.95</v>
      </c>
      <c r="C12" s="10">
        <v>-12.43</v>
      </c>
      <c r="D12" s="10">
        <f t="shared" si="23"/>
        <v>0.28940628637951105</v>
      </c>
      <c r="E12" s="10">
        <f t="shared" si="24"/>
        <v>3.0494583288876296</v>
      </c>
      <c r="F12" s="10">
        <f t="shared" si="25"/>
        <v>2.9974197908520042</v>
      </c>
      <c r="G12" s="10">
        <f t="shared" si="26"/>
        <v>2.947127512482004</v>
      </c>
      <c r="H12" s="10">
        <f t="shared" si="27"/>
        <v>2.898495045279331</v>
      </c>
      <c r="I12" s="10">
        <f t="shared" si="28"/>
        <v>2.8514415542845364</v>
      </c>
      <c r="J12" s="10">
        <f t="shared" si="1"/>
        <v>3.1079073217870956</v>
      </c>
      <c r="K12" s="10">
        <f t="shared" si="29"/>
        <v>3.1618640461236773</v>
      </c>
      <c r="L12" s="10">
        <f t="shared" si="30"/>
        <v>3.1079073217870956</v>
      </c>
      <c r="M12" s="10">
        <f t="shared" si="31"/>
        <v>3.0557612257839564</v>
      </c>
      <c r="N12" s="10">
        <f t="shared" si="32"/>
        <v>3.0053361230482478</v>
      </c>
      <c r="O12" s="10">
        <f t="shared" si="33"/>
        <v>2.9565481989727891</v>
      </c>
      <c r="P12" s="10">
        <f t="shared" si="2"/>
        <v>6.3868921108285264</v>
      </c>
      <c r="Q12" s="10">
        <f t="shared" si="34"/>
        <v>6.4977756544192999</v>
      </c>
      <c r="R12" s="10">
        <f t="shared" si="35"/>
        <v>6.3868921108285264</v>
      </c>
      <c r="S12" s="10">
        <f t="shared" si="36"/>
        <v>6.2797294915193227</v>
      </c>
      <c r="T12" s="10">
        <f t="shared" si="37"/>
        <v>6.1761035923193344</v>
      </c>
      <c r="U12" s="10">
        <f t="shared" si="38"/>
        <v>6.0758421703660987</v>
      </c>
      <c r="V12" s="10">
        <f t="shared" si="3"/>
        <v>3.2789847890414316</v>
      </c>
      <c r="W12" s="10">
        <f t="shared" si="39"/>
        <v>3.3359116082956235</v>
      </c>
      <c r="X12" s="10">
        <f t="shared" si="40"/>
        <v>3.2789847890414316</v>
      </c>
      <c r="Y12" s="10">
        <f t="shared" si="41"/>
        <v>3.2239682657353672</v>
      </c>
      <c r="Z12" s="10">
        <f t="shared" si="42"/>
        <v>3.1707674692710874</v>
      </c>
      <c r="AA12" s="7">
        <f t="shared" si="43"/>
        <v>3.1192939713933101</v>
      </c>
      <c r="AB12" s="10"/>
      <c r="AC12" s="10">
        <f t="shared" si="4"/>
        <v>3.6483884517995508</v>
      </c>
      <c r="AD12" s="10">
        <f t="shared" si="5"/>
        <v>3.5500915768298169</v>
      </c>
      <c r="AE12" s="10">
        <f t="shared" si="6"/>
        <v>3.455556579897805</v>
      </c>
      <c r="AF12" s="10">
        <f t="shared" si="7"/>
        <v>3.3535506623277249</v>
      </c>
      <c r="AG12" s="10">
        <f t="shared" si="44"/>
        <v>3.3535506623277249</v>
      </c>
      <c r="AH12" s="10"/>
      <c r="AI12" s="10">
        <f t="shared" si="8"/>
        <v>3.5992175064059184</v>
      </c>
      <c r="AJ12" s="10">
        <f t="shared" si="9"/>
        <v>3.5061767575581242</v>
      </c>
      <c r="AK12" s="10">
        <f t="shared" si="10"/>
        <v>3.3928178152576849</v>
      </c>
      <c r="AL12" s="10">
        <f t="shared" si="11"/>
        <v>3.3000831528665224</v>
      </c>
      <c r="AM12" s="10">
        <f t="shared" si="12"/>
        <v>3.1974596813121026</v>
      </c>
      <c r="AN12" s="10"/>
      <c r="AO12" s="10">
        <f t="shared" si="13"/>
        <v>4.1564383051911529</v>
      </c>
      <c r="AP12" s="10">
        <f t="shared" si="14"/>
        <v>4.0231809022121094</v>
      </c>
      <c r="AQ12" s="10">
        <f t="shared" si="15"/>
        <v>3.8305865810822937</v>
      </c>
      <c r="AR12" s="10">
        <f t="shared" si="16"/>
        <v>3.6900067469828137</v>
      </c>
      <c r="AS12" s="10">
        <f t="shared" si="17"/>
        <v>3.5477323696614533</v>
      </c>
      <c r="AT12" s="10"/>
      <c r="AU12" s="10">
        <f t="shared" si="18"/>
        <v>3.6227728511796835</v>
      </c>
      <c r="AV12" s="10">
        <f t="shared" si="19"/>
        <v>3.5154134186316619</v>
      </c>
      <c r="AW12" s="10">
        <f t="shared" si="20"/>
        <v>3.4069933869637565</v>
      </c>
      <c r="AX12" s="10">
        <f t="shared" si="21"/>
        <v>3.3039228097837197</v>
      </c>
      <c r="AY12" s="10">
        <f t="shared" si="22"/>
        <v>3.2094793583475862</v>
      </c>
    </row>
    <row r="13" spans="1:51" s="3" customFormat="1" x14ac:dyDescent="0.3">
      <c r="A13" s="3">
        <v>12</v>
      </c>
      <c r="B13" s="3">
        <v>-42.95</v>
      </c>
      <c r="C13" s="7">
        <v>-7.24</v>
      </c>
      <c r="D13" s="7">
        <f t="shared" si="23"/>
        <v>0.16856810244470313</v>
      </c>
      <c r="E13" s="7">
        <f t="shared" si="24"/>
        <v>1.7761929445813707</v>
      </c>
      <c r="F13" s="7">
        <f t="shared" si="25"/>
        <v>1.7458824847762278</v>
      </c>
      <c r="G13" s="7">
        <f t="shared" si="26"/>
        <v>1.7165891544947474</v>
      </c>
      <c r="H13" s="7">
        <f t="shared" si="27"/>
        <v>1.6882626007902137</v>
      </c>
      <c r="I13" s="7">
        <f t="shared" si="28"/>
        <v>1.6608557403877751</v>
      </c>
      <c r="J13" s="7">
        <f t="shared" si="1"/>
        <v>1.8102372493755894</v>
      </c>
      <c r="K13" s="7">
        <f t="shared" si="29"/>
        <v>1.8416649793994713</v>
      </c>
      <c r="L13" s="7">
        <f t="shared" si="30"/>
        <v>1.8102372493755894</v>
      </c>
      <c r="M13" s="7">
        <f t="shared" si="31"/>
        <v>1.7798641411645895</v>
      </c>
      <c r="N13" s="7">
        <f t="shared" si="32"/>
        <v>1.7504934457658341</v>
      </c>
      <c r="O13" s="7">
        <f t="shared" si="33"/>
        <v>1.7220763443735314</v>
      </c>
      <c r="P13" s="7">
        <f t="shared" si="2"/>
        <v>3.7201205858727708</v>
      </c>
      <c r="Q13" s="7">
        <f t="shared" si="34"/>
        <v>3.7847060127108403</v>
      </c>
      <c r="R13" s="7">
        <f t="shared" si="35"/>
        <v>3.7201205858727708</v>
      </c>
      <c r="S13" s="7">
        <f t="shared" si="36"/>
        <v>3.6577024552373216</v>
      </c>
      <c r="T13" s="7">
        <f t="shared" si="37"/>
        <v>3.5973443289132736</v>
      </c>
      <c r="U13" s="7">
        <f t="shared" si="38"/>
        <v>3.5389458820153306</v>
      </c>
      <c r="V13" s="7">
        <f t="shared" si="3"/>
        <v>1.9098833364971812</v>
      </c>
      <c r="W13" s="7">
        <f t="shared" si="39"/>
        <v>1.9430410333113686</v>
      </c>
      <c r="X13" s="7">
        <f t="shared" si="40"/>
        <v>1.9098833364971812</v>
      </c>
      <c r="Y13" s="7">
        <f t="shared" si="41"/>
        <v>1.8778383140727317</v>
      </c>
      <c r="Z13" s="7">
        <f t="shared" si="42"/>
        <v>1.8468508831474393</v>
      </c>
      <c r="AA13" s="7">
        <f t="shared" si="43"/>
        <v>1.8168695376417989</v>
      </c>
      <c r="AB13" s="7"/>
      <c r="AC13" s="7">
        <f t="shared" si="4"/>
        <v>2.1250468536628113</v>
      </c>
      <c r="AD13" s="7">
        <f t="shared" si="5"/>
        <v>2.0677926803095636</v>
      </c>
      <c r="AE13" s="7">
        <f t="shared" si="6"/>
        <v>2.0127296571568873</v>
      </c>
      <c r="AF13" s="7">
        <f t="shared" si="7"/>
        <v>1.9533151082262854</v>
      </c>
      <c r="AG13" s="7">
        <f t="shared" si="44"/>
        <v>1.9533151082262854</v>
      </c>
      <c r="AH13" s="7"/>
      <c r="AI13" s="7">
        <f t="shared" si="8"/>
        <v>2.0964066569894486</v>
      </c>
      <c r="AJ13" s="7">
        <f t="shared" si="9"/>
        <v>2.0422139762446352</v>
      </c>
      <c r="AK13" s="7">
        <f t="shared" si="10"/>
        <v>1.9761867242530682</v>
      </c>
      <c r="AL13" s="7">
        <f t="shared" si="11"/>
        <v>1.9221723271724553</v>
      </c>
      <c r="AM13" s="7">
        <f t="shared" si="12"/>
        <v>1.8623980766451826</v>
      </c>
      <c r="AN13" s="7"/>
      <c r="AO13" s="7">
        <f t="shared" si="13"/>
        <v>2.4209664786471397</v>
      </c>
      <c r="AP13" s="7">
        <f t="shared" si="14"/>
        <v>2.3433491337100301</v>
      </c>
      <c r="AQ13" s="7">
        <f t="shared" si="15"/>
        <v>2.23117030145099</v>
      </c>
      <c r="AR13" s="7">
        <f t="shared" si="16"/>
        <v>2.1492879202055972</v>
      </c>
      <c r="AS13" s="7">
        <f t="shared" si="17"/>
        <v>2.066418532288731</v>
      </c>
      <c r="AT13" s="7"/>
      <c r="AU13" s="7">
        <f t="shared" si="18"/>
        <v>2.1101267451762595</v>
      </c>
      <c r="AV13" s="7">
        <f t="shared" si="19"/>
        <v>2.0475939783502199</v>
      </c>
      <c r="AW13" s="7">
        <f t="shared" si="20"/>
        <v>1.9844434530665807</v>
      </c>
      <c r="AX13" s="7">
        <f t="shared" si="21"/>
        <v>1.9244087805980796</v>
      </c>
      <c r="AY13" s="7">
        <f t="shared" si="22"/>
        <v>1.869399079198433</v>
      </c>
    </row>
    <row r="14" spans="1:51" s="3" customFormat="1" x14ac:dyDescent="0.3">
      <c r="A14" s="3">
        <v>112</v>
      </c>
      <c r="B14" s="3">
        <v>-42.95</v>
      </c>
      <c r="C14" s="7">
        <v>-9.06</v>
      </c>
      <c r="D14" s="7">
        <f t="shared" si="23"/>
        <v>0.2109429569266589</v>
      </c>
      <c r="E14" s="7">
        <f t="shared" si="24"/>
        <v>2.2226944858987867</v>
      </c>
      <c r="F14" s="7">
        <f t="shared" si="25"/>
        <v>2.184764545866384</v>
      </c>
      <c r="G14" s="7">
        <f t="shared" si="26"/>
        <v>2.1481074226135926</v>
      </c>
      <c r="H14" s="7">
        <f t="shared" si="27"/>
        <v>2.1126601054087479</v>
      </c>
      <c r="I14" s="7">
        <f t="shared" si="28"/>
        <v>2.0783636751261381</v>
      </c>
      <c r="J14" s="7">
        <f t="shared" si="1"/>
        <v>2.2652968894119945</v>
      </c>
      <c r="K14" s="7">
        <f t="shared" si="29"/>
        <v>2.3046249604087303</v>
      </c>
      <c r="L14" s="7">
        <f t="shared" si="30"/>
        <v>2.2652968894119945</v>
      </c>
      <c r="M14" s="7">
        <f t="shared" si="31"/>
        <v>2.2272885523413231</v>
      </c>
      <c r="N14" s="7">
        <f t="shared" si="32"/>
        <v>2.1905346158340406</v>
      </c>
      <c r="O14" s="7">
        <f t="shared" si="33"/>
        <v>2.1549739889536177</v>
      </c>
      <c r="P14" s="7">
        <f t="shared" si="2"/>
        <v>4.6552890204429973</v>
      </c>
      <c r="Q14" s="7">
        <f t="shared" si="34"/>
        <v>4.7361100103812435</v>
      </c>
      <c r="R14" s="7">
        <f t="shared" si="35"/>
        <v>4.6552890204429973</v>
      </c>
      <c r="S14" s="7">
        <f t="shared" si="36"/>
        <v>4.5771801442610673</v>
      </c>
      <c r="T14" s="7">
        <f t="shared" si="37"/>
        <v>4.5016491187782117</v>
      </c>
      <c r="U14" s="7">
        <f t="shared" si="38"/>
        <v>4.4285703993175263</v>
      </c>
      <c r="V14" s="7">
        <f t="shared" si="3"/>
        <v>2.3899921310310033</v>
      </c>
      <c r="W14" s="7">
        <f t="shared" si="39"/>
        <v>2.431485049972514</v>
      </c>
      <c r="X14" s="7">
        <f t="shared" si="40"/>
        <v>2.3899921310310033</v>
      </c>
      <c r="Y14" s="7">
        <f t="shared" si="41"/>
        <v>2.3498915919197447</v>
      </c>
      <c r="Z14" s="7">
        <f t="shared" si="42"/>
        <v>2.3111145029441715</v>
      </c>
      <c r="AA14" s="7">
        <f t="shared" si="43"/>
        <v>2.273596410363909</v>
      </c>
      <c r="AB14" s="7"/>
      <c r="AC14" s="7">
        <f t="shared" si="4"/>
        <v>2.6592437146664465</v>
      </c>
      <c r="AD14" s="7">
        <f t="shared" si="5"/>
        <v>2.5875969176249511</v>
      </c>
      <c r="AE14" s="7">
        <f t="shared" si="6"/>
        <v>2.5186920847847234</v>
      </c>
      <c r="AF14" s="7">
        <f t="shared" si="7"/>
        <v>2.4443418343273682</v>
      </c>
      <c r="AG14" s="7">
        <f t="shared" si="44"/>
        <v>2.4443418343273682</v>
      </c>
      <c r="AH14" s="7"/>
      <c r="AI14" s="7">
        <f t="shared" si="8"/>
        <v>2.623403910542045</v>
      </c>
      <c r="AJ14" s="7">
        <f t="shared" si="9"/>
        <v>2.5555882078420438</v>
      </c>
      <c r="AK14" s="7">
        <f t="shared" si="10"/>
        <v>2.472962944990718</v>
      </c>
      <c r="AL14" s="7">
        <f t="shared" si="11"/>
        <v>2.4053703431191225</v>
      </c>
      <c r="AM14" s="7">
        <f t="shared" si="12"/>
        <v>2.3305699688405186</v>
      </c>
      <c r="AN14" s="7"/>
      <c r="AO14" s="7">
        <f t="shared" si="13"/>
        <v>3.0295519746606474</v>
      </c>
      <c r="AP14" s="7">
        <f t="shared" si="14"/>
        <v>2.9324230872117227</v>
      </c>
      <c r="AQ14" s="7">
        <f t="shared" si="15"/>
        <v>2.7920446037494435</v>
      </c>
      <c r="AR14" s="7">
        <f t="shared" si="16"/>
        <v>2.6895785299810373</v>
      </c>
      <c r="AS14" s="7">
        <f t="shared" si="17"/>
        <v>2.5858773346044064</v>
      </c>
      <c r="AT14" s="7"/>
      <c r="AU14" s="7">
        <f t="shared" si="18"/>
        <v>2.6405729711736066</v>
      </c>
      <c r="AV14" s="7">
        <f t="shared" si="19"/>
        <v>2.5623206414161595</v>
      </c>
      <c r="AW14" s="7">
        <f t="shared" si="20"/>
        <v>2.4832952603291742</v>
      </c>
      <c r="AX14" s="7">
        <f t="shared" si="21"/>
        <v>2.4081689989252215</v>
      </c>
      <c r="AY14" s="7">
        <f t="shared" si="22"/>
        <v>2.339330891925111</v>
      </c>
    </row>
    <row r="15" spans="1:51" x14ac:dyDescent="0.3">
      <c r="C15" s="6"/>
      <c r="D15" s="6"/>
      <c r="E15" s="7"/>
      <c r="F15" s="7"/>
      <c r="G15" s="7"/>
      <c r="H15" s="7"/>
      <c r="I15" s="7"/>
      <c r="J15" s="6"/>
      <c r="K15" s="7"/>
      <c r="L15" s="7"/>
      <c r="M15" s="7"/>
      <c r="N15" s="7"/>
      <c r="O15" s="7"/>
      <c r="P15" s="6"/>
      <c r="Q15" s="7"/>
      <c r="R15" s="7"/>
      <c r="S15" s="7"/>
      <c r="T15" s="7"/>
      <c r="U15" s="7"/>
      <c r="V15" s="6"/>
      <c r="W15" s="7"/>
      <c r="X15" s="7"/>
      <c r="Y15" s="7"/>
      <c r="Z15" s="7"/>
      <c r="AA15" s="7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</row>
    <row r="16" spans="1:51" x14ac:dyDescent="0.3">
      <c r="A16" t="s">
        <v>19</v>
      </c>
      <c r="C16" s="6"/>
      <c r="D16" s="6"/>
      <c r="E16" s="7"/>
      <c r="F16" s="7"/>
      <c r="G16" s="7"/>
      <c r="H16" s="7"/>
      <c r="I16" s="7"/>
      <c r="J16" s="6"/>
      <c r="K16" s="7"/>
      <c r="L16" s="7"/>
      <c r="M16" s="7"/>
      <c r="N16" s="7"/>
      <c r="O16" s="7"/>
      <c r="P16" s="6">
        <v>25280</v>
      </c>
      <c r="Q16" s="7"/>
      <c r="R16" s="7"/>
      <c r="S16" s="7"/>
      <c r="T16" s="7"/>
      <c r="U16" s="7"/>
      <c r="V16" s="6">
        <v>348.25</v>
      </c>
      <c r="W16" s="7"/>
      <c r="X16" s="7"/>
      <c r="Y16" s="7"/>
      <c r="Z16" s="7"/>
      <c r="AA16" s="7"/>
      <c r="AB16" s="6" t="s">
        <v>16</v>
      </c>
      <c r="AC16" s="6">
        <v>288</v>
      </c>
      <c r="AD16" s="6">
        <v>293</v>
      </c>
      <c r="AE16" s="6">
        <v>298</v>
      </c>
      <c r="AF16" s="6">
        <v>303</v>
      </c>
      <c r="AG16" s="6">
        <v>308</v>
      </c>
      <c r="AH16" s="6" t="s">
        <v>10</v>
      </c>
      <c r="AI16" s="6">
        <v>288</v>
      </c>
      <c r="AJ16" s="6">
        <v>293</v>
      </c>
      <c r="AK16" s="6">
        <v>298</v>
      </c>
      <c r="AL16" s="6">
        <v>303</v>
      </c>
      <c r="AM16" s="6">
        <v>308</v>
      </c>
      <c r="AN16" s="6" t="s">
        <v>17</v>
      </c>
      <c r="AO16" s="6">
        <v>288</v>
      </c>
      <c r="AP16" s="6">
        <v>293</v>
      </c>
      <c r="AQ16" s="6">
        <v>298</v>
      </c>
      <c r="AR16" s="6">
        <v>303</v>
      </c>
      <c r="AS16" s="6">
        <v>308</v>
      </c>
      <c r="AT16" s="6" t="s">
        <v>12</v>
      </c>
      <c r="AU16" s="6">
        <v>288</v>
      </c>
      <c r="AV16" s="6">
        <v>293</v>
      </c>
      <c r="AW16" s="6">
        <v>298</v>
      </c>
      <c r="AX16" s="6">
        <v>303</v>
      </c>
      <c r="AY16" s="6">
        <v>308</v>
      </c>
    </row>
    <row r="17" spans="1:51" x14ac:dyDescent="0.3">
      <c r="B17" t="s">
        <v>5</v>
      </c>
      <c r="C17" s="6" t="s">
        <v>6</v>
      </c>
      <c r="D17" s="6" t="s">
        <v>8</v>
      </c>
      <c r="E17" s="7"/>
      <c r="F17" s="7"/>
      <c r="G17" s="7"/>
      <c r="H17" s="7"/>
      <c r="I17" s="7"/>
      <c r="J17" s="6" t="s">
        <v>10</v>
      </c>
      <c r="K17" s="7"/>
      <c r="L17" s="7"/>
      <c r="M17" s="7"/>
      <c r="N17" s="7"/>
      <c r="O17" s="7"/>
      <c r="P17" s="6" t="s">
        <v>11</v>
      </c>
      <c r="Q17" s="7"/>
      <c r="R17" s="7"/>
      <c r="S17" s="7"/>
      <c r="T17" s="7"/>
      <c r="U17" s="7"/>
      <c r="V17" s="6" t="s">
        <v>12</v>
      </c>
      <c r="W17" s="7"/>
      <c r="X17" s="7"/>
      <c r="Y17" s="7"/>
      <c r="Z17" s="7"/>
      <c r="AA17" s="7"/>
      <c r="AB17" s="6"/>
      <c r="AC17" s="6">
        <v>0.1289112111765385</v>
      </c>
      <c r="AD17" s="6">
        <v>0.15120042585506968</v>
      </c>
      <c r="AE17" s="6">
        <v>0.1761147849299278</v>
      </c>
      <c r="AF17" s="6">
        <v>0.21171200804922408</v>
      </c>
      <c r="AG17" s="6">
        <v>0.25667509606226802</v>
      </c>
      <c r="AH17" s="6"/>
      <c r="AI17" s="6">
        <v>0.15278423634349905</v>
      </c>
      <c r="AJ17" s="6">
        <v>0.17597595198386146</v>
      </c>
      <c r="AK17" s="6">
        <v>0.21874799455212521</v>
      </c>
      <c r="AL17" s="6">
        <v>0.25467185038516571</v>
      </c>
      <c r="AM17" s="6">
        <v>0.30848319760778359</v>
      </c>
      <c r="AN17" s="6"/>
      <c r="AO17" s="6">
        <v>2.2278761854417923E-2</v>
      </c>
      <c r="AP17" s="6">
        <v>2.9486044948081571E-2</v>
      </c>
      <c r="AQ17" s="6">
        <v>4.8196001927370447E-2</v>
      </c>
      <c r="AR17" s="6">
        <v>6.6198207130930317E-2</v>
      </c>
      <c r="AS17" s="6">
        <v>9.1959904137680432E-2</v>
      </c>
      <c r="AT17" s="6"/>
      <c r="AU17" s="6">
        <v>0.14084144392949169</v>
      </c>
      <c r="AV17" s="6">
        <v>0.17044820247691267</v>
      </c>
      <c r="AW17" s="6">
        <v>0.20829155319856274</v>
      </c>
      <c r="AX17" s="6">
        <v>0.25131534290704582</v>
      </c>
      <c r="AY17" s="6">
        <v>0.29593362416631036</v>
      </c>
    </row>
    <row r="18" spans="1:51" s="3" customFormat="1" x14ac:dyDescent="0.3">
      <c r="A18" s="3">
        <v>100</v>
      </c>
      <c r="B18" s="3">
        <v>-47.43</v>
      </c>
      <c r="C18" s="7">
        <v>-37.93</v>
      </c>
      <c r="D18" s="7">
        <f>C18/B18</f>
        <v>0.79970482816782629</v>
      </c>
      <c r="E18" s="7"/>
      <c r="F18" s="7">
        <f>D18*25.23*1000/(8.314*$F$2)</f>
        <v>8.2826503486755154</v>
      </c>
      <c r="G18" s="7">
        <f t="shared" ref="G18:G29" si="45">D18*25.23*1000/(8.314*$G$2)</f>
        <v>8.1436797052413628</v>
      </c>
      <c r="H18" s="7">
        <f t="shared" ref="H18:H29" si="46">D18*25.23*1000/(8.314*$H$2)</f>
        <v>8.0092955516895259</v>
      </c>
      <c r="I18" s="7">
        <f t="shared" ref="I18:I29" si="47">D18*25.23*1000/(8.314*$I$2)</f>
        <v>7.8792745200062537</v>
      </c>
      <c r="J18" s="7">
        <f t="shared" ref="J18:J29" si="48">D18*26.16*1000/(8.314*293)</f>
        <v>8.5879561284721184</v>
      </c>
      <c r="K18" s="7">
        <f t="shared" si="29"/>
        <v>8.737052589035871</v>
      </c>
      <c r="L18" s="7">
        <f t="shared" si="30"/>
        <v>8.5879561284721184</v>
      </c>
      <c r="M18" s="7">
        <f t="shared" si="31"/>
        <v>8.4438629048400351</v>
      </c>
      <c r="N18" s="7">
        <f t="shared" si="32"/>
        <v>8.3045252331430053</v>
      </c>
      <c r="O18" s="7">
        <f t="shared" si="33"/>
        <v>8.1697115118257475</v>
      </c>
      <c r="P18" s="7">
        <f t="shared" ref="P18:P29" si="49">D18*53.76*1000/(8.314*293)</f>
        <v>17.648643786951876</v>
      </c>
      <c r="Q18" s="7">
        <f t="shared" si="34"/>
        <v>17.955043852697568</v>
      </c>
      <c r="R18" s="7">
        <f t="shared" si="35"/>
        <v>17.648643786951876</v>
      </c>
      <c r="S18" s="7">
        <f t="shared" si="36"/>
        <v>17.352525602607045</v>
      </c>
      <c r="T18" s="7">
        <f t="shared" si="37"/>
        <v>17.06618029563333</v>
      </c>
      <c r="U18" s="7">
        <f t="shared" si="38"/>
        <v>16.789131914210714</v>
      </c>
      <c r="V18" s="7">
        <f t="shared" ref="V18:V29" si="50">D18*27.6*1000/(8.314*293)</f>
        <v>9.0606876584797593</v>
      </c>
      <c r="W18" s="7">
        <f t="shared" si="39"/>
        <v>9.2179912636617001</v>
      </c>
      <c r="X18" s="7">
        <f t="shared" si="40"/>
        <v>9.0606876584797593</v>
      </c>
      <c r="Y18" s="7">
        <f t="shared" si="41"/>
        <v>8.90866269776701</v>
      </c>
      <c r="Z18" s="7">
        <f t="shared" si="42"/>
        <v>8.7616550624903287</v>
      </c>
      <c r="AA18" s="7">
        <f t="shared" si="43"/>
        <v>8.6194204023849643</v>
      </c>
      <c r="AB18" s="7"/>
      <c r="AC18" s="7">
        <f t="shared" ref="AC18:AC29" si="51">D18*($P$1/(8.314*$AC$1)-LN($AC$2))</f>
        <v>10.081446040566725</v>
      </c>
      <c r="AD18" s="7">
        <f t="shared" ref="AD18:AD29" si="52">D18*($P$1/(8.314*$AD$1)-LN($AD$2))</f>
        <v>9.8098262133317959</v>
      </c>
      <c r="AE18" s="7">
        <f t="shared" ref="AE18:AE29" si="53">D18*($P$1/(8.314*$AE$1)-LN($AE$2))</f>
        <v>9.5486014333758309</v>
      </c>
      <c r="AF18" s="7">
        <f t="shared" ref="AF18:AF29" si="54">D18*($P$1/(8.314*$AF$1)-LN($AF$2))</f>
        <v>9.2667325569150414</v>
      </c>
      <c r="AG18" s="7">
        <f>D18*($P$1/(8.314*$AG$1)-LN($AG$2))</f>
        <v>8.9824433640475885</v>
      </c>
      <c r="AH18" s="7"/>
      <c r="AI18" s="7">
        <f t="shared" ref="AI18:AI29" si="55">D18*($P$1/(8.314*$AI$1)-LN($AI$2))</f>
        <v>9.9455739317442529</v>
      </c>
      <c r="AJ18" s="7">
        <f t="shared" ref="AJ18:AJ29" si="56">D18*($P$1/(8.314*$AJ$1)-LN($AJ$2))</f>
        <v>9.6884781478179836</v>
      </c>
      <c r="AK18" s="7">
        <f t="shared" ref="AK18:AK29" si="57">D18*($P$1/(8.314*$AK$1)-LN($AK$2))</f>
        <v>9.3752379117203422</v>
      </c>
      <c r="AL18" s="7">
        <f t="shared" ref="AL18:AL29" si="58">D18*($P$1/(8.314*$AL$1)-LN($AL$2))</f>
        <v>9.1189879242702556</v>
      </c>
      <c r="AM18" s="7">
        <f t="shared" ref="AM18:AM29" si="59">D18*($P$1/(8.314*$AM$1)-LN($AM$2))</f>
        <v>8.8354125855583892</v>
      </c>
      <c r="AN18" s="7"/>
      <c r="AO18" s="7">
        <f t="shared" ref="AO18:AO29" si="60">D18*($P$1/(8.314*$AO$1)-LN($AO$2))</f>
        <v>11.485319901739302</v>
      </c>
      <c r="AP18" s="7">
        <f t="shared" ref="AP18:AP29" si="61">D18*($P$1/(8.314*$AP$1)-LN($AP$2))</f>
        <v>11.11709504427473</v>
      </c>
      <c r="AQ18" s="7">
        <f t="shared" ref="AQ18:AQ29" si="62">D18*($P$1/(8.314*$AQ$1)-LN($AQ$2))</f>
        <v>10.584906851640769</v>
      </c>
      <c r="AR18" s="7">
        <f t="shared" ref="AR18:AR29" si="63">D18*($P$1/(8.314*$AR$1)-LN($AR$2))</f>
        <v>10.196448212822668</v>
      </c>
      <c r="AS18" s="7">
        <f t="shared" ref="AS18:AS29" si="64">D18*($P$1/(8.314*$AS$1)-LN($AS$2))</f>
        <v>9.8033071104235958</v>
      </c>
      <c r="AT18" s="7"/>
      <c r="AU18" s="7">
        <f t="shared" ref="AU18:AU29" si="65">D18*($P$1/(8.314*$AU$1)-LN($AU$2))</f>
        <v>10.010663474823616</v>
      </c>
      <c r="AV18" s="7">
        <f t="shared" ref="AV18:AV29" si="66">D18*($P$1/(8.314*$AV$1)-LN($AV$2))</f>
        <v>9.714001444319468</v>
      </c>
      <c r="AW18" s="7">
        <f t="shared" ref="AW18:AW29" si="67">D18*($P$1/(8.314*$AW$1)-LN($AW$2))</f>
        <v>9.4144087026426906</v>
      </c>
      <c r="AX18" s="7">
        <f t="shared" ref="AX18:AX29" si="68">D18*($P$1/(8.314*$AX$1)-LN($AX$2))</f>
        <v>9.1295978948192857</v>
      </c>
      <c r="AY18" s="7">
        <f t="shared" ref="AY18:AY29" si="69">D18*($P$1/(8.314*$AY$1)-LN($AY$2))</f>
        <v>8.868626078874458</v>
      </c>
    </row>
    <row r="19" spans="1:51" s="3" customFormat="1" x14ac:dyDescent="0.3">
      <c r="A19" s="3">
        <v>110</v>
      </c>
      <c r="B19" s="3">
        <v>-47.43</v>
      </c>
      <c r="C19" s="7">
        <v>-11.56</v>
      </c>
      <c r="D19" s="7">
        <f t="shared" ref="D19:D29" si="70">C19/B19</f>
        <v>0.24372759856630827</v>
      </c>
      <c r="E19" s="7"/>
      <c r="F19" s="7">
        <f t="shared" ref="F19:F29" si="71">D19*25.23*1000/(8.314*$F$2)</f>
        <v>2.5243194840677297</v>
      </c>
      <c r="G19" s="7">
        <f t="shared" si="45"/>
        <v>2.481965130308204</v>
      </c>
      <c r="H19" s="7">
        <f t="shared" si="46"/>
        <v>2.4410086100060888</v>
      </c>
      <c r="I19" s="7">
        <f t="shared" si="47"/>
        <v>2.4013818468566388</v>
      </c>
      <c r="J19" s="7">
        <f t="shared" si="48"/>
        <v>2.617368121411487</v>
      </c>
      <c r="K19" s="7">
        <f t="shared" si="29"/>
        <v>2.662808540185992</v>
      </c>
      <c r="L19" s="7">
        <f t="shared" si="30"/>
        <v>2.617368121411487</v>
      </c>
      <c r="M19" s="7">
        <f t="shared" si="31"/>
        <v>2.5734525489045827</v>
      </c>
      <c r="N19" s="7">
        <f t="shared" si="32"/>
        <v>2.5309863352262894</v>
      </c>
      <c r="O19" s="7">
        <f t="shared" si="33"/>
        <v>2.489898894719369</v>
      </c>
      <c r="P19" s="7">
        <f t="shared" si="49"/>
        <v>5.3788115522584681</v>
      </c>
      <c r="Q19" s="7">
        <f t="shared" si="34"/>
        <v>5.4721936972629557</v>
      </c>
      <c r="R19" s="7">
        <f t="shared" si="35"/>
        <v>5.3788115522584681</v>
      </c>
      <c r="S19" s="7">
        <f t="shared" si="36"/>
        <v>5.2885630362809763</v>
      </c>
      <c r="T19" s="7">
        <f t="shared" si="37"/>
        <v>5.201293019180631</v>
      </c>
      <c r="U19" s="7">
        <f t="shared" si="38"/>
        <v>5.1168564441939317</v>
      </c>
      <c r="V19" s="7">
        <f t="shared" si="50"/>
        <v>2.7614434308469815</v>
      </c>
      <c r="W19" s="7">
        <f t="shared" si="39"/>
        <v>2.8093851570769641</v>
      </c>
      <c r="X19" s="7">
        <f t="shared" si="40"/>
        <v>2.7614434308469815</v>
      </c>
      <c r="Y19" s="7">
        <f t="shared" si="41"/>
        <v>2.7151104873763945</v>
      </c>
      <c r="Z19" s="7">
        <f t="shared" si="42"/>
        <v>2.6703066839543421</v>
      </c>
      <c r="AA19" s="7">
        <f t="shared" si="43"/>
        <v>2.6269575494745636</v>
      </c>
      <c r="AB19" s="7"/>
      <c r="AC19" s="7">
        <f t="shared" si="51"/>
        <v>3.072541951725583</v>
      </c>
      <c r="AD19" s="7">
        <f t="shared" si="52"/>
        <v>2.9897598477752592</v>
      </c>
      <c r="AE19" s="7">
        <f t="shared" si="53"/>
        <v>2.9101458626370849</v>
      </c>
      <c r="AF19" s="7">
        <f t="shared" si="54"/>
        <v>2.8242401359857077</v>
      </c>
      <c r="AG19" s="7">
        <f t="shared" ref="AG19:AG29" si="72">D19*($P$1/(8.314*$AF$1)-LN($AF$2))</f>
        <v>2.8242401359857077</v>
      </c>
      <c r="AH19" s="7"/>
      <c r="AI19" s="7">
        <f t="shared" si="55"/>
        <v>3.0311319443966145</v>
      </c>
      <c r="AJ19" s="7">
        <f t="shared" si="56"/>
        <v>2.9527763614230396</v>
      </c>
      <c r="AK19" s="7">
        <f t="shared" si="57"/>
        <v>2.8573095243735085</v>
      </c>
      <c r="AL19" s="7">
        <f t="shared" si="58"/>
        <v>2.7792117164398671</v>
      </c>
      <c r="AM19" s="7">
        <f t="shared" si="59"/>
        <v>2.692785907963485</v>
      </c>
      <c r="AN19" s="7"/>
      <c r="AO19" s="7">
        <f t="shared" si="60"/>
        <v>3.5004033235989014</v>
      </c>
      <c r="AP19" s="7">
        <f t="shared" si="61"/>
        <v>3.3881787163674106</v>
      </c>
      <c r="AQ19" s="7">
        <f t="shared" si="62"/>
        <v>3.225982684022338</v>
      </c>
      <c r="AR19" s="7">
        <f t="shared" si="63"/>
        <v>3.1075913878257331</v>
      </c>
      <c r="AS19" s="7">
        <f t="shared" si="64"/>
        <v>2.9877730080805898</v>
      </c>
      <c r="AT19" s="7"/>
      <c r="AU19" s="7">
        <f t="shared" si="65"/>
        <v>3.0509694112565522</v>
      </c>
      <c r="AV19" s="7">
        <f t="shared" si="66"/>
        <v>2.960555146225496</v>
      </c>
      <c r="AW19" s="7">
        <f t="shared" si="67"/>
        <v>2.8692476826403772</v>
      </c>
      <c r="AX19" s="7">
        <f t="shared" si="68"/>
        <v>2.782445337835775</v>
      </c>
      <c r="AY19" s="7">
        <f t="shared" si="69"/>
        <v>2.7029084490321313</v>
      </c>
    </row>
    <row r="20" spans="1:51" s="3" customFormat="1" x14ac:dyDescent="0.3">
      <c r="A20" s="3" t="s">
        <v>0</v>
      </c>
      <c r="B20" s="3">
        <v>-47.43</v>
      </c>
      <c r="C20" s="7">
        <v>-10.84</v>
      </c>
      <c r="D20" s="7">
        <f t="shared" si="70"/>
        <v>0.2285473329116593</v>
      </c>
      <c r="E20" s="7"/>
      <c r="F20" s="7">
        <f t="shared" si="71"/>
        <v>2.3670954331569369</v>
      </c>
      <c r="G20" s="7">
        <f t="shared" si="45"/>
        <v>2.3273790668288004</v>
      </c>
      <c r="H20" s="7">
        <f t="shared" si="46"/>
        <v>2.2889734716666092</v>
      </c>
      <c r="I20" s="7">
        <f t="shared" si="47"/>
        <v>2.2518148114122809</v>
      </c>
      <c r="J20" s="7">
        <f t="shared" si="48"/>
        <v>2.454348653641913</v>
      </c>
      <c r="K20" s="7">
        <f t="shared" si="29"/>
        <v>2.4969588733231962</v>
      </c>
      <c r="L20" s="7">
        <f t="shared" si="30"/>
        <v>2.454348653641913</v>
      </c>
      <c r="M20" s="7">
        <f t="shared" si="31"/>
        <v>2.4131683071042969</v>
      </c>
      <c r="N20" s="7">
        <f t="shared" si="32"/>
        <v>2.3733470479111567</v>
      </c>
      <c r="O20" s="7">
        <f t="shared" si="33"/>
        <v>2.3348186867437679</v>
      </c>
      <c r="P20" s="7">
        <f t="shared" si="49"/>
        <v>5.0437990680347573</v>
      </c>
      <c r="Q20" s="7">
        <f t="shared" si="34"/>
        <v>5.1313650240770281</v>
      </c>
      <c r="R20" s="7">
        <f t="shared" si="35"/>
        <v>5.0437990680347573</v>
      </c>
      <c r="S20" s="7">
        <f t="shared" si="36"/>
        <v>4.9591715668932341</v>
      </c>
      <c r="T20" s="7">
        <f t="shared" si="37"/>
        <v>4.8773370525880662</v>
      </c>
      <c r="U20" s="7">
        <f t="shared" si="38"/>
        <v>4.7981595030330642</v>
      </c>
      <c r="V20" s="7">
        <f t="shared" si="50"/>
        <v>2.5894504143928443</v>
      </c>
      <c r="W20" s="7">
        <f t="shared" si="39"/>
        <v>2.6344061507538314</v>
      </c>
      <c r="X20" s="7">
        <f t="shared" si="40"/>
        <v>2.5894504143928443</v>
      </c>
      <c r="Y20" s="7">
        <f t="shared" si="41"/>
        <v>2.5460032597889373</v>
      </c>
      <c r="Z20" s="7">
        <f t="shared" si="42"/>
        <v>2.503990004676909</v>
      </c>
      <c r="AA20" s="7">
        <f t="shared" si="43"/>
        <v>2.4633408162892967</v>
      </c>
      <c r="AB20" s="7"/>
      <c r="AC20" s="7">
        <f t="shared" si="51"/>
        <v>2.8811725568084183</v>
      </c>
      <c r="AD20" s="7">
        <f t="shared" si="52"/>
        <v>2.8035464316508483</v>
      </c>
      <c r="AE20" s="7">
        <f t="shared" si="53"/>
        <v>2.7288911030264704</v>
      </c>
      <c r="AF20" s="7">
        <f t="shared" si="54"/>
        <v>2.6483359060627221</v>
      </c>
      <c r="AG20" s="7">
        <f t="shared" si="72"/>
        <v>2.6483359060627221</v>
      </c>
      <c r="AH20" s="7"/>
      <c r="AI20" s="7">
        <f t="shared" si="55"/>
        <v>2.8423417194860985</v>
      </c>
      <c r="AJ20" s="7">
        <f t="shared" si="56"/>
        <v>2.7688664150368294</v>
      </c>
      <c r="AK20" s="7">
        <f t="shared" si="57"/>
        <v>2.6793456093606252</v>
      </c>
      <c r="AL20" s="7">
        <f t="shared" si="58"/>
        <v>2.6061120247584912</v>
      </c>
      <c r="AM20" s="7">
        <f t="shared" si="59"/>
        <v>2.525069138609358</v>
      </c>
      <c r="AN20" s="7"/>
      <c r="AO20" s="7">
        <f t="shared" si="60"/>
        <v>3.2823851235131567</v>
      </c>
      <c r="AP20" s="7">
        <f t="shared" si="61"/>
        <v>3.1771502842061183</v>
      </c>
      <c r="AQ20" s="7">
        <f t="shared" si="62"/>
        <v>3.0250564268859987</v>
      </c>
      <c r="AR20" s="7">
        <f t="shared" si="63"/>
        <v>2.9140389830476594</v>
      </c>
      <c r="AS20" s="7">
        <f t="shared" si="64"/>
        <v>2.8016833397572309</v>
      </c>
      <c r="AT20" s="7"/>
      <c r="AU20" s="7">
        <f t="shared" si="65"/>
        <v>2.8609436347769051</v>
      </c>
      <c r="AV20" s="7">
        <f t="shared" si="66"/>
        <v>2.7761607080522817</v>
      </c>
      <c r="AW20" s="7">
        <f t="shared" si="67"/>
        <v>2.6905402145174468</v>
      </c>
      <c r="AX20" s="7">
        <f t="shared" si="68"/>
        <v>2.6091442441297406</v>
      </c>
      <c r="AY20" s="7">
        <f t="shared" si="69"/>
        <v>2.5345612099920678</v>
      </c>
    </row>
    <row r="21" spans="1:51" s="9" customFormat="1" x14ac:dyDescent="0.3">
      <c r="A21" s="9" t="s">
        <v>1</v>
      </c>
      <c r="B21" s="9">
        <v>-47.43</v>
      </c>
      <c r="C21" s="10">
        <v>-10.43</v>
      </c>
      <c r="D21" s="10">
        <f t="shared" si="70"/>
        <v>0.21990301496942863</v>
      </c>
      <c r="E21" s="10"/>
      <c r="F21" s="10">
        <f t="shared" si="71"/>
        <v>2.2775650708327353</v>
      </c>
      <c r="G21" s="10">
        <f t="shared" si="45"/>
        <v>2.2393508917919172</v>
      </c>
      <c r="H21" s="10">
        <f t="shared" si="46"/>
        <v>2.2023979067788497</v>
      </c>
      <c r="I21" s="10">
        <f t="shared" si="47"/>
        <v>2.1666446940064654</v>
      </c>
      <c r="J21" s="10">
        <f t="shared" si="48"/>
        <v>2.3615181233842391</v>
      </c>
      <c r="K21" s="10">
        <f t="shared" si="29"/>
        <v>2.4025167019152156</v>
      </c>
      <c r="L21" s="10">
        <f t="shared" si="30"/>
        <v>2.3615181233842391</v>
      </c>
      <c r="M21" s="10">
        <f t="shared" si="31"/>
        <v>2.3218953360791343</v>
      </c>
      <c r="N21" s="10">
        <f t="shared" si="32"/>
        <v>2.2835802315233735</v>
      </c>
      <c r="O21" s="10">
        <f t="shared" si="33"/>
        <v>2.2465091238687731</v>
      </c>
      <c r="P21" s="10">
        <f t="shared" si="49"/>
        <v>4.8530280700740329</v>
      </c>
      <c r="Q21" s="10">
        <f t="shared" si="34"/>
        <v>4.9372820296239297</v>
      </c>
      <c r="R21" s="10">
        <f t="shared" si="35"/>
        <v>4.8530280700740329</v>
      </c>
      <c r="S21" s="10">
        <f t="shared" si="36"/>
        <v>4.7716014246029914</v>
      </c>
      <c r="T21" s="10">
        <f t="shared" si="37"/>
        <v>4.6928621271672988</v>
      </c>
      <c r="U21" s="10">
        <f t="shared" si="38"/>
        <v>4.6166793004275695</v>
      </c>
      <c r="V21" s="10">
        <f t="shared" si="50"/>
        <v>2.4915099466897934</v>
      </c>
      <c r="W21" s="10">
        <f t="shared" si="39"/>
        <v>2.5347653277087137</v>
      </c>
      <c r="X21" s="10">
        <f t="shared" si="40"/>
        <v>2.4915099466897934</v>
      </c>
      <c r="Y21" s="10">
        <f t="shared" si="41"/>
        <v>2.4497060885238571</v>
      </c>
      <c r="Z21" s="10">
        <f t="shared" si="42"/>
        <v>2.4092818956439257</v>
      </c>
      <c r="AA21" s="7">
        <f t="shared" si="43"/>
        <v>2.3701701765587968</v>
      </c>
      <c r="AB21" s="10"/>
      <c r="AC21" s="10">
        <f t="shared" si="51"/>
        <v>2.772198318036144</v>
      </c>
      <c r="AD21" s="10">
        <f t="shared" si="52"/>
        <v>2.6975082363577809</v>
      </c>
      <c r="AE21" s="10">
        <f t="shared" si="53"/>
        <v>2.6256765871370926</v>
      </c>
      <c r="AF21" s="10">
        <f t="shared" si="54"/>
        <v>2.5481682195788</v>
      </c>
      <c r="AG21" s="10">
        <f t="shared" si="72"/>
        <v>2.5481682195788</v>
      </c>
      <c r="AH21" s="10"/>
      <c r="AI21" s="10">
        <f t="shared" si="55"/>
        <v>2.734836174745388</v>
      </c>
      <c r="AJ21" s="10">
        <f t="shared" si="56"/>
        <v>2.6641399177891261</v>
      </c>
      <c r="AK21" s="10">
        <f t="shared" si="57"/>
        <v>2.5780050466449556</v>
      </c>
      <c r="AL21" s="10">
        <f t="shared" si="58"/>
        <v>2.5075413669954854</v>
      </c>
      <c r="AM21" s="10">
        <f t="shared" si="59"/>
        <v>2.4295637560604799</v>
      </c>
      <c r="AN21" s="10"/>
      <c r="AO21" s="10">
        <f t="shared" si="60"/>
        <v>3.1582358706865516</v>
      </c>
      <c r="AP21" s="10">
        <f t="shared" si="61"/>
        <v>3.0569813158920494</v>
      </c>
      <c r="AQ21" s="10">
        <f t="shared" si="62"/>
        <v>2.9106400860166941</v>
      </c>
      <c r="AR21" s="10">
        <f t="shared" si="63"/>
        <v>2.8038216414379233</v>
      </c>
      <c r="AS21" s="10">
        <f t="shared" si="64"/>
        <v>2.6957156119619849</v>
      </c>
      <c r="AT21" s="10"/>
      <c r="AU21" s="10">
        <f t="shared" si="65"/>
        <v>2.7527345120593281</v>
      </c>
      <c r="AV21" s="10">
        <f t="shared" si="66"/>
        <v>2.6711583196480899</v>
      </c>
      <c r="AW21" s="10">
        <f t="shared" si="67"/>
        <v>2.5887762396141114</v>
      </c>
      <c r="AX21" s="10">
        <f t="shared" si="68"/>
        <v>2.510458899102693</v>
      </c>
      <c r="AY21" s="10">
        <f t="shared" si="69"/>
        <v>2.4386968099831425</v>
      </c>
    </row>
    <row r="22" spans="1:51" s="9" customFormat="1" x14ac:dyDescent="0.3">
      <c r="A22" s="9">
        <v>111</v>
      </c>
      <c r="B22" s="9">
        <v>-47.43</v>
      </c>
      <c r="C22" s="10">
        <v>-11.79</v>
      </c>
      <c r="D22" s="10">
        <f t="shared" si="70"/>
        <v>0.24857685009487665</v>
      </c>
      <c r="E22" s="10"/>
      <c r="F22" s="10">
        <f t="shared" si="71"/>
        <v>2.5745438336642326</v>
      </c>
      <c r="G22" s="10">
        <f t="shared" si="45"/>
        <v>2.5313467894752351</v>
      </c>
      <c r="H22" s="10">
        <f t="shared" si="46"/>
        <v>2.4895753903089775</v>
      </c>
      <c r="I22" s="10">
        <f t="shared" si="47"/>
        <v>2.4491602054013639</v>
      </c>
      <c r="J22" s="10">
        <f t="shared" si="48"/>
        <v>2.6694437847267669</v>
      </c>
      <c r="K22" s="10">
        <f t="shared" si="29"/>
        <v>2.7157882948782737</v>
      </c>
      <c r="L22" s="10">
        <f t="shared" si="30"/>
        <v>2.6694437847267669</v>
      </c>
      <c r="M22" s="10">
        <f t="shared" si="31"/>
        <v>2.6246544594796735</v>
      </c>
      <c r="N22" s="10">
        <f t="shared" si="32"/>
        <v>2.5813433297852897</v>
      </c>
      <c r="O22" s="10">
        <f t="shared" si="33"/>
        <v>2.5394384056004635</v>
      </c>
      <c r="P22" s="10">
        <f t="shared" si="49"/>
        <v>5.4858294291632639</v>
      </c>
      <c r="Q22" s="10">
        <f t="shared" si="34"/>
        <v>5.5810695234195711</v>
      </c>
      <c r="R22" s="10">
        <f t="shared" si="35"/>
        <v>5.4858294291632639</v>
      </c>
      <c r="S22" s="10">
        <f t="shared" si="36"/>
        <v>5.3937853112242831</v>
      </c>
      <c r="T22" s="10">
        <f t="shared" si="37"/>
        <v>5.3047789529532556</v>
      </c>
      <c r="U22" s="10">
        <f t="shared" si="38"/>
        <v>5.2186624115092091</v>
      </c>
      <c r="V22" s="10">
        <f t="shared" si="50"/>
        <v>2.816385644436497</v>
      </c>
      <c r="W22" s="10">
        <f t="shared" si="39"/>
        <v>2.8652812285412974</v>
      </c>
      <c r="X22" s="10">
        <f t="shared" si="40"/>
        <v>2.816385644436497</v>
      </c>
      <c r="Y22" s="10">
        <f t="shared" si="41"/>
        <v>2.7691308517446092</v>
      </c>
      <c r="Z22" s="10">
        <f t="shared" si="42"/>
        <v>2.7234356231679659</v>
      </c>
      <c r="AA22" s="7">
        <f t="shared" si="43"/>
        <v>2.6792240059087455</v>
      </c>
      <c r="AB22" s="10"/>
      <c r="AC22" s="10">
        <f t="shared" si="51"/>
        <v>3.1336738417685654</v>
      </c>
      <c r="AD22" s="10">
        <f t="shared" si="52"/>
        <v>3.0492446890372231</v>
      </c>
      <c r="AE22" s="10">
        <f t="shared" si="53"/>
        <v>2.9680466886238084</v>
      </c>
      <c r="AF22" s="10">
        <f t="shared" si="54"/>
        <v>2.8804317649888831</v>
      </c>
      <c r="AG22" s="10">
        <f t="shared" si="72"/>
        <v>2.8804317649888831</v>
      </c>
      <c r="AH22" s="10"/>
      <c r="AI22" s="10">
        <f t="shared" si="55"/>
        <v>3.0914399329096955</v>
      </c>
      <c r="AJ22" s="10">
        <f t="shared" si="56"/>
        <v>3.0115253720741895</v>
      </c>
      <c r="AK22" s="10">
        <f t="shared" si="57"/>
        <v>2.9141591083359564</v>
      </c>
      <c r="AL22" s="10">
        <f t="shared" si="58"/>
        <v>2.8345074512825286</v>
      </c>
      <c r="AM22" s="10">
        <f t="shared" si="59"/>
        <v>2.7463620981738308</v>
      </c>
      <c r="AN22" s="10"/>
      <c r="AO22" s="10">
        <f t="shared" si="60"/>
        <v>3.5700480264040695</v>
      </c>
      <c r="AP22" s="10">
        <f t="shared" si="61"/>
        <v>3.4555905766411561</v>
      </c>
      <c r="AQ22" s="10">
        <f t="shared" si="62"/>
        <v>3.2901674606075573</v>
      </c>
      <c r="AR22" s="10">
        <f t="shared" si="63"/>
        <v>3.1694206282409505</v>
      </c>
      <c r="AS22" s="10">
        <f t="shared" si="64"/>
        <v>3.0472183187949953</v>
      </c>
      <c r="AT22" s="10"/>
      <c r="AU22" s="10">
        <f t="shared" si="65"/>
        <v>3.1116720898542165</v>
      </c>
      <c r="AV22" s="10">
        <f t="shared" si="66"/>
        <v>3.0194589250863837</v>
      </c>
      <c r="AW22" s="10">
        <f t="shared" si="67"/>
        <v>2.9263347905129793</v>
      </c>
      <c r="AX22" s="10">
        <f t="shared" si="68"/>
        <v>2.8378054094363137</v>
      </c>
      <c r="AY22" s="10">
        <f t="shared" si="69"/>
        <v>2.7566860392810404</v>
      </c>
    </row>
    <row r="23" spans="1:51" s="9" customFormat="1" x14ac:dyDescent="0.3">
      <c r="A23" s="9">
        <v>210</v>
      </c>
      <c r="B23" s="9">
        <v>-47.43</v>
      </c>
      <c r="C23" s="10">
        <v>-9.76</v>
      </c>
      <c r="D23" s="10">
        <f t="shared" si="70"/>
        <v>0.20577693442968584</v>
      </c>
      <c r="E23" s="10"/>
      <c r="F23" s="10">
        <f t="shared" si="71"/>
        <v>2.1312593567907472</v>
      </c>
      <c r="G23" s="10">
        <f t="shared" si="45"/>
        <v>2.0954999716096943</v>
      </c>
      <c r="H23" s="10">
        <f t="shared" si="46"/>
        <v>2.0609207641573892</v>
      </c>
      <c r="I23" s="10">
        <f t="shared" si="47"/>
        <v>2.0274642582457432</v>
      </c>
      <c r="J23" s="10">
        <f t="shared" si="48"/>
        <v>2.2098194519875527</v>
      </c>
      <c r="K23" s="10">
        <f t="shared" si="29"/>
        <v>2.2481843730290034</v>
      </c>
      <c r="L23" s="10">
        <f t="shared" si="30"/>
        <v>2.2098194519875527</v>
      </c>
      <c r="M23" s="10">
        <f t="shared" si="31"/>
        <v>2.1727419444038687</v>
      </c>
      <c r="N23" s="10">
        <f t="shared" si="32"/>
        <v>2.1368881169384584</v>
      </c>
      <c r="O23" s="10">
        <f t="shared" si="33"/>
        <v>2.1021983747803663</v>
      </c>
      <c r="P23" s="10">
        <f t="shared" si="49"/>
        <v>4.5412803416991894</v>
      </c>
      <c r="Q23" s="10">
        <f t="shared" si="34"/>
        <v>4.6201220142981345</v>
      </c>
      <c r="R23" s="10">
        <f t="shared" si="35"/>
        <v>4.5412803416991894</v>
      </c>
      <c r="S23" s="10">
        <f t="shared" si="36"/>
        <v>4.465084362811619</v>
      </c>
      <c r="T23" s="10">
        <f t="shared" si="37"/>
        <v>4.3914031026992166</v>
      </c>
      <c r="U23" s="10">
        <f t="shared" si="38"/>
        <v>4.3201140912917619</v>
      </c>
      <c r="V23" s="10">
        <f t="shared" si="50"/>
        <v>2.3314608897116385</v>
      </c>
      <c r="W23" s="10">
        <f t="shared" si="39"/>
        <v>2.371937641269132</v>
      </c>
      <c r="X23" s="10">
        <f t="shared" si="40"/>
        <v>2.3314608897116385</v>
      </c>
      <c r="Y23" s="10">
        <f t="shared" si="41"/>
        <v>2.2923424184077517</v>
      </c>
      <c r="Z23" s="10">
        <f t="shared" si="42"/>
        <v>2.2545149857607591</v>
      </c>
      <c r="AA23" s="7">
        <f t="shared" si="43"/>
        <v>2.2179157165113961</v>
      </c>
      <c r="AB23" s="10"/>
      <c r="AC23" s="10">
        <f t="shared" si="51"/>
        <v>2.5941184644326714</v>
      </c>
      <c r="AD23" s="10">
        <f t="shared" si="52"/>
        <v>2.5242263074642319</v>
      </c>
      <c r="AE23" s="10">
        <f t="shared" si="53"/>
        <v>2.4570089636105488</v>
      </c>
      <c r="AF23" s="10">
        <f t="shared" si="54"/>
        <v>2.3844795611782441</v>
      </c>
      <c r="AG23" s="10">
        <f t="shared" si="72"/>
        <v>2.3844795611782441</v>
      </c>
      <c r="AH23" s="10"/>
      <c r="AI23" s="10">
        <f t="shared" si="55"/>
        <v>2.5591563821203245</v>
      </c>
      <c r="AJ23" s="10">
        <f t="shared" si="56"/>
        <v>2.4930014954575141</v>
      </c>
      <c r="AK23" s="10">
        <f t="shared" si="57"/>
        <v>2.4123997368413006</v>
      </c>
      <c r="AL23" s="10">
        <f t="shared" si="58"/>
        <v>2.3464624872364275</v>
      </c>
      <c r="AM23" s="10">
        <f t="shared" si="59"/>
        <v>2.2734939845781668</v>
      </c>
      <c r="AN23" s="10"/>
      <c r="AO23" s="10">
        <f t="shared" si="60"/>
        <v>2.955357823384539</v>
      </c>
      <c r="AP23" s="10">
        <f t="shared" si="61"/>
        <v>2.8606076359641799</v>
      </c>
      <c r="AQ23" s="10">
        <f t="shared" si="62"/>
        <v>2.7236670411814892</v>
      </c>
      <c r="AR23" s="10">
        <f t="shared" si="63"/>
        <v>2.6237103758805493</v>
      </c>
      <c r="AS23" s="10">
        <f t="shared" si="64"/>
        <v>2.5225488372721929</v>
      </c>
      <c r="AT23" s="10"/>
      <c r="AU23" s="10">
        <f t="shared" si="65"/>
        <v>2.5759049700574344</v>
      </c>
      <c r="AV23" s="10">
        <f t="shared" si="66"/>
        <v>2.4995690507924597</v>
      </c>
      <c r="AW23" s="10">
        <f t="shared" si="67"/>
        <v>2.4224790123330515</v>
      </c>
      <c r="AX23" s="10">
        <f t="shared" si="68"/>
        <v>2.3491926035706885</v>
      </c>
      <c r="AY23" s="10">
        <f t="shared" si="69"/>
        <v>2.2820403514319723</v>
      </c>
    </row>
    <row r="24" spans="1:51" s="3" customFormat="1" x14ac:dyDescent="0.3">
      <c r="A24" s="3" t="s">
        <v>2</v>
      </c>
      <c r="B24" s="3">
        <v>-47.43</v>
      </c>
      <c r="C24" s="7">
        <v>-14.98</v>
      </c>
      <c r="D24" s="7">
        <f t="shared" si="70"/>
        <v>0.31583386042589079</v>
      </c>
      <c r="E24" s="7"/>
      <c r="F24" s="7">
        <f t="shared" si="71"/>
        <v>3.2711337258939954</v>
      </c>
      <c r="G24" s="7">
        <f t="shared" si="45"/>
        <v>3.2162489318353713</v>
      </c>
      <c r="H24" s="7">
        <f t="shared" si="46"/>
        <v>3.1631755171186162</v>
      </c>
      <c r="I24" s="7">
        <f t="shared" si="47"/>
        <v>3.1118252652173402</v>
      </c>
      <c r="J24" s="7">
        <f t="shared" si="48"/>
        <v>3.3917105933169607</v>
      </c>
      <c r="K24" s="7">
        <f t="shared" si="29"/>
        <v>3.4505944577842693</v>
      </c>
      <c r="L24" s="7">
        <f t="shared" si="30"/>
        <v>3.3917105933169607</v>
      </c>
      <c r="M24" s="7">
        <f t="shared" si="31"/>
        <v>3.3348026974559377</v>
      </c>
      <c r="N24" s="7">
        <f t="shared" si="32"/>
        <v>3.2797729499731667</v>
      </c>
      <c r="O24" s="7">
        <f t="shared" si="33"/>
        <v>3.2265298826034723</v>
      </c>
      <c r="P24" s="7">
        <f t="shared" si="49"/>
        <v>6.9701208523210942</v>
      </c>
      <c r="Q24" s="7">
        <f t="shared" si="34"/>
        <v>7.0911298948961132</v>
      </c>
      <c r="R24" s="7">
        <f t="shared" si="35"/>
        <v>6.9701208523210942</v>
      </c>
      <c r="S24" s="7">
        <f t="shared" si="36"/>
        <v>6.8531725158727532</v>
      </c>
      <c r="T24" s="7">
        <f t="shared" si="37"/>
        <v>6.7400838604953153</v>
      </c>
      <c r="U24" s="7">
        <f t="shared" si="38"/>
        <v>6.6306669147080539</v>
      </c>
      <c r="V24" s="7">
        <f t="shared" si="50"/>
        <v>3.5784102590041327</v>
      </c>
      <c r="W24" s="7">
        <f t="shared" si="39"/>
        <v>3.6405354371118435</v>
      </c>
      <c r="X24" s="7">
        <f t="shared" si="40"/>
        <v>3.5784102590041327</v>
      </c>
      <c r="Y24" s="7">
        <f t="shared" si="41"/>
        <v>3.5183698184168146</v>
      </c>
      <c r="Z24" s="7">
        <f t="shared" si="42"/>
        <v>3.4603109105221481</v>
      </c>
      <c r="AA24" s="7">
        <f t="shared" si="43"/>
        <v>3.4041370321045807</v>
      </c>
      <c r="AB24" s="7"/>
      <c r="AC24" s="7">
        <f t="shared" si="51"/>
        <v>3.9815465775821131</v>
      </c>
      <c r="AD24" s="7">
        <f t="shared" si="52"/>
        <v>3.8742735743662089</v>
      </c>
      <c r="AE24" s="7">
        <f t="shared" si="53"/>
        <v>3.7711059707875023</v>
      </c>
      <c r="AF24" s="7">
        <f t="shared" si="54"/>
        <v>3.6597852281198873</v>
      </c>
      <c r="AG24" s="7">
        <f t="shared" si="72"/>
        <v>3.6597852281198873</v>
      </c>
      <c r="AH24" s="7"/>
      <c r="AI24" s="7">
        <f t="shared" si="55"/>
        <v>3.9278855127215637</v>
      </c>
      <c r="AJ24" s="7">
        <f t="shared" si="56"/>
        <v>3.826348606757537</v>
      </c>
      <c r="AK24" s="7">
        <f t="shared" si="57"/>
        <v>3.7026381206847017</v>
      </c>
      <c r="AL24" s="7">
        <f t="shared" si="58"/>
        <v>3.6014352519264019</v>
      </c>
      <c r="AM24" s="7">
        <f t="shared" si="59"/>
        <v>3.4894405623955884</v>
      </c>
      <c r="AN24" s="7"/>
      <c r="AO24" s="7">
        <f t="shared" si="60"/>
        <v>4.5359897740061887</v>
      </c>
      <c r="AP24" s="7">
        <f t="shared" si="61"/>
        <v>4.3905637691335473</v>
      </c>
      <c r="AQ24" s="7">
        <f t="shared" si="62"/>
        <v>4.1803824054199499</v>
      </c>
      <c r="AR24" s="7">
        <f t="shared" si="63"/>
        <v>4.0269653105215815</v>
      </c>
      <c r="AS24" s="7">
        <f t="shared" si="64"/>
        <v>3.8716989326165425</v>
      </c>
      <c r="AT24" s="7"/>
      <c r="AU24" s="7">
        <f t="shared" si="65"/>
        <v>3.9535918495348743</v>
      </c>
      <c r="AV24" s="7">
        <f t="shared" si="66"/>
        <v>3.8364287275482636</v>
      </c>
      <c r="AW24" s="7">
        <f t="shared" si="67"/>
        <v>3.7181081562242948</v>
      </c>
      <c r="AX24" s="7">
        <f t="shared" si="68"/>
        <v>3.6056255329394387</v>
      </c>
      <c r="AY24" s="7">
        <f t="shared" si="69"/>
        <v>3.5025578344724333</v>
      </c>
    </row>
    <row r="25" spans="1:51" x14ac:dyDescent="0.3">
      <c r="A25" t="s">
        <v>3</v>
      </c>
      <c r="B25">
        <v>-47.43</v>
      </c>
      <c r="C25" s="6">
        <v>-11.07</v>
      </c>
      <c r="D25" s="6">
        <f t="shared" si="70"/>
        <v>0.23339658444022771</v>
      </c>
      <c r="E25" s="7"/>
      <c r="F25" s="7">
        <f t="shared" si="71"/>
        <v>2.4173197827534398</v>
      </c>
      <c r="G25" s="7">
        <f t="shared" si="45"/>
        <v>2.3767607259958319</v>
      </c>
      <c r="H25" s="7">
        <f t="shared" si="46"/>
        <v>2.3375402519694983</v>
      </c>
      <c r="I25" s="7">
        <f t="shared" si="47"/>
        <v>2.299593169957006</v>
      </c>
      <c r="J25" s="6">
        <f t="shared" si="48"/>
        <v>2.5064243169571929</v>
      </c>
      <c r="K25" s="7">
        <f t="shared" si="29"/>
        <v>2.5499386280154779</v>
      </c>
      <c r="L25" s="7">
        <f t="shared" si="30"/>
        <v>2.5064243169571929</v>
      </c>
      <c r="M25" s="7">
        <f t="shared" si="31"/>
        <v>2.4643702176793876</v>
      </c>
      <c r="N25" s="7">
        <f t="shared" si="32"/>
        <v>2.423704042470157</v>
      </c>
      <c r="O25" s="7">
        <f t="shared" si="33"/>
        <v>2.384358197624862</v>
      </c>
      <c r="P25" s="6">
        <f t="shared" si="49"/>
        <v>5.1508169449395531</v>
      </c>
      <c r="Q25" s="7">
        <f t="shared" si="34"/>
        <v>5.2402408502336426</v>
      </c>
      <c r="R25" s="7">
        <f t="shared" si="35"/>
        <v>5.1508169449395531</v>
      </c>
      <c r="S25" s="7">
        <f t="shared" si="36"/>
        <v>5.06439384183654</v>
      </c>
      <c r="T25" s="7">
        <f t="shared" si="37"/>
        <v>4.9808229863606899</v>
      </c>
      <c r="U25" s="7">
        <f t="shared" si="38"/>
        <v>4.8999654703483406</v>
      </c>
      <c r="V25" s="6">
        <f t="shared" si="50"/>
        <v>2.6443926279823602</v>
      </c>
      <c r="W25" s="7">
        <f t="shared" si="39"/>
        <v>2.6903022222181652</v>
      </c>
      <c r="X25" s="7">
        <f t="shared" si="40"/>
        <v>2.6443926279823602</v>
      </c>
      <c r="Y25" s="7">
        <f t="shared" si="41"/>
        <v>2.6000236241571524</v>
      </c>
      <c r="Z25" s="7">
        <f t="shared" si="42"/>
        <v>2.5571189438905333</v>
      </c>
      <c r="AA25" s="7">
        <f t="shared" si="43"/>
        <v>2.5156072727234786</v>
      </c>
      <c r="AB25" s="6"/>
      <c r="AC25" s="6">
        <f t="shared" si="51"/>
        <v>2.9423044468514012</v>
      </c>
      <c r="AD25" s="6">
        <f t="shared" si="52"/>
        <v>2.8630312729128127</v>
      </c>
      <c r="AE25" s="6">
        <f t="shared" si="53"/>
        <v>2.7867919290131944</v>
      </c>
      <c r="AF25" s="6">
        <f t="shared" si="54"/>
        <v>2.7045275350658979</v>
      </c>
      <c r="AG25" s="6">
        <f t="shared" si="72"/>
        <v>2.7045275350658979</v>
      </c>
      <c r="AH25" s="6"/>
      <c r="AI25" s="6">
        <f t="shared" si="55"/>
        <v>2.9026497079991795</v>
      </c>
      <c r="AJ25" s="6">
        <f t="shared" si="56"/>
        <v>2.8276154256879797</v>
      </c>
      <c r="AK25" s="6">
        <f t="shared" si="57"/>
        <v>2.7361951933230739</v>
      </c>
      <c r="AL25" s="6">
        <f t="shared" si="58"/>
        <v>2.6614077596011527</v>
      </c>
      <c r="AM25" s="6">
        <f t="shared" si="59"/>
        <v>2.5786453288197038</v>
      </c>
      <c r="AN25" s="6"/>
      <c r="AO25" s="6">
        <f t="shared" si="60"/>
        <v>3.3520298263183248</v>
      </c>
      <c r="AP25" s="6">
        <f t="shared" si="61"/>
        <v>3.2445621444798642</v>
      </c>
      <c r="AQ25" s="6">
        <f t="shared" si="62"/>
        <v>3.089241203471218</v>
      </c>
      <c r="AR25" s="6">
        <f t="shared" si="63"/>
        <v>2.9758682234628773</v>
      </c>
      <c r="AS25" s="6">
        <f t="shared" si="64"/>
        <v>2.8611286504716369</v>
      </c>
      <c r="AT25" s="6"/>
      <c r="AU25" s="6">
        <f t="shared" si="65"/>
        <v>2.9216463133745698</v>
      </c>
      <c r="AV25" s="6">
        <f t="shared" si="66"/>
        <v>2.8350644869131694</v>
      </c>
      <c r="AW25" s="6">
        <f t="shared" si="67"/>
        <v>2.7476273223900494</v>
      </c>
      <c r="AX25" s="6">
        <f t="shared" si="68"/>
        <v>2.6645043157302792</v>
      </c>
      <c r="AY25" s="6">
        <f t="shared" si="69"/>
        <v>2.5883388002409768</v>
      </c>
    </row>
    <row r="26" spans="1:51" x14ac:dyDescent="0.3">
      <c r="A26" t="s">
        <v>4</v>
      </c>
      <c r="B26">
        <v>-47.43</v>
      </c>
      <c r="C26" s="6">
        <v>-9.31</v>
      </c>
      <c r="D26" s="6">
        <f t="shared" si="70"/>
        <v>0.19628926839553026</v>
      </c>
      <c r="E26" s="7"/>
      <c r="F26" s="7">
        <f t="shared" si="71"/>
        <v>2.0329943249715021</v>
      </c>
      <c r="G26" s="7">
        <f t="shared" si="45"/>
        <v>1.9988836819350673</v>
      </c>
      <c r="H26" s="7">
        <f t="shared" si="46"/>
        <v>1.9658988026952149</v>
      </c>
      <c r="I26" s="7">
        <f t="shared" si="47"/>
        <v>1.9339848610930197</v>
      </c>
      <c r="J26" s="6">
        <f t="shared" si="48"/>
        <v>2.1079322846315693</v>
      </c>
      <c r="K26" s="7">
        <f t="shared" si="29"/>
        <v>2.1445283312397563</v>
      </c>
      <c r="L26" s="7">
        <f t="shared" si="30"/>
        <v>2.1079322846315693</v>
      </c>
      <c r="M26" s="7">
        <f t="shared" si="31"/>
        <v>2.0725642932786905</v>
      </c>
      <c r="N26" s="7">
        <f t="shared" si="32"/>
        <v>2.0383635623665008</v>
      </c>
      <c r="O26" s="7">
        <f t="shared" si="33"/>
        <v>2.0052732447956161</v>
      </c>
      <c r="P26" s="6">
        <f t="shared" si="49"/>
        <v>4.331897539059371</v>
      </c>
      <c r="Q26" s="7">
        <f t="shared" si="34"/>
        <v>4.4071040935569297</v>
      </c>
      <c r="R26" s="7">
        <f t="shared" si="35"/>
        <v>4.331897539059371</v>
      </c>
      <c r="S26" s="7">
        <f t="shared" si="36"/>
        <v>4.2592146944442808</v>
      </c>
      <c r="T26" s="7">
        <f t="shared" si="37"/>
        <v>4.1889306235788641</v>
      </c>
      <c r="U26" s="7">
        <f t="shared" si="38"/>
        <v>4.1209285030662199</v>
      </c>
      <c r="V26" s="6">
        <f t="shared" si="50"/>
        <v>2.2239652544278026</v>
      </c>
      <c r="W26" s="7">
        <f t="shared" si="39"/>
        <v>2.2625757623171743</v>
      </c>
      <c r="X26" s="7">
        <f t="shared" si="40"/>
        <v>2.2239652544278026</v>
      </c>
      <c r="Y26" s="7">
        <f t="shared" si="41"/>
        <v>2.1866504011655907</v>
      </c>
      <c r="Z26" s="7">
        <f t="shared" si="42"/>
        <v>2.1505670612123633</v>
      </c>
      <c r="AA26" s="7">
        <f t="shared" si="43"/>
        <v>2.1156552582706043</v>
      </c>
      <c r="AB26" s="6"/>
      <c r="AC26" s="6">
        <f t="shared" si="51"/>
        <v>2.474512592609444</v>
      </c>
      <c r="AD26" s="6">
        <f t="shared" si="52"/>
        <v>2.4078429223864757</v>
      </c>
      <c r="AE26" s="6">
        <f t="shared" si="53"/>
        <v>2.3437247388539149</v>
      </c>
      <c r="AF26" s="6">
        <f t="shared" si="54"/>
        <v>2.2745394174763787</v>
      </c>
      <c r="AG26" s="6">
        <f t="shared" si="72"/>
        <v>2.2745394174763787</v>
      </c>
      <c r="AH26" s="6"/>
      <c r="AI26" s="6">
        <f t="shared" si="55"/>
        <v>2.4411624915512524</v>
      </c>
      <c r="AJ26" s="6">
        <f t="shared" si="56"/>
        <v>2.378057778966133</v>
      </c>
      <c r="AK26" s="6">
        <f t="shared" si="57"/>
        <v>2.3011722899582492</v>
      </c>
      <c r="AL26" s="6">
        <f t="shared" si="58"/>
        <v>2.2382751799355676</v>
      </c>
      <c r="AM26" s="6">
        <f t="shared" si="59"/>
        <v>2.1686710037318377</v>
      </c>
      <c r="AN26" s="6"/>
      <c r="AO26" s="6">
        <f t="shared" si="60"/>
        <v>2.8190964483309493</v>
      </c>
      <c r="AP26" s="6">
        <f t="shared" si="61"/>
        <v>2.7287148658633731</v>
      </c>
      <c r="AQ26" s="6">
        <f t="shared" si="62"/>
        <v>2.5980881304712775</v>
      </c>
      <c r="AR26" s="6">
        <f t="shared" si="63"/>
        <v>2.5027401228942536</v>
      </c>
      <c r="AS26" s="6">
        <f t="shared" si="64"/>
        <v>2.4062427945700944</v>
      </c>
      <c r="AT26" s="6"/>
      <c r="AU26" s="6">
        <f t="shared" si="65"/>
        <v>2.4571388597576553</v>
      </c>
      <c r="AV26" s="6">
        <f t="shared" si="66"/>
        <v>2.3843225269342012</v>
      </c>
      <c r="AW26" s="6">
        <f t="shared" si="67"/>
        <v>2.3107868447562208</v>
      </c>
      <c r="AX26" s="6">
        <f t="shared" si="68"/>
        <v>2.2408794200044175</v>
      </c>
      <c r="AY26" s="6">
        <f t="shared" si="69"/>
        <v>2.1768233270319328</v>
      </c>
    </row>
    <row r="27" spans="1:51" x14ac:dyDescent="0.3">
      <c r="A27">
        <v>102</v>
      </c>
      <c r="B27">
        <v>-47.43</v>
      </c>
      <c r="C27" s="6">
        <v>-13.94</v>
      </c>
      <c r="D27" s="6">
        <f t="shared" si="70"/>
        <v>0.29390681003584229</v>
      </c>
      <c r="E27" s="7"/>
      <c r="F27" s="7">
        <f t="shared" si="71"/>
        <v>3.04403231902285</v>
      </c>
      <c r="G27" s="7">
        <f t="shared" si="45"/>
        <v>2.9929579512540103</v>
      </c>
      <c r="H27" s="7">
        <f t="shared" si="46"/>
        <v>2.9435692061838123</v>
      </c>
      <c r="I27" s="7">
        <f t="shared" si="47"/>
        <v>2.8957839917977113</v>
      </c>
      <c r="J27" s="6">
        <f t="shared" si="48"/>
        <v>3.1562380287609098</v>
      </c>
      <c r="K27" s="7">
        <f t="shared" si="29"/>
        <v>3.2110338278713426</v>
      </c>
      <c r="L27" s="7">
        <f t="shared" si="30"/>
        <v>3.1562380287609098</v>
      </c>
      <c r="M27" s="7">
        <f t="shared" si="31"/>
        <v>3.1032810148555252</v>
      </c>
      <c r="N27" s="7">
        <f t="shared" si="32"/>
        <v>3.0520717571846423</v>
      </c>
      <c r="O27" s="7">
        <f t="shared" si="33"/>
        <v>3.0025251377498265</v>
      </c>
      <c r="P27" s="6">
        <f t="shared" si="49"/>
        <v>6.486213930664622</v>
      </c>
      <c r="Q27" s="7">
        <f t="shared" si="34"/>
        <v>6.598821811405327</v>
      </c>
      <c r="R27" s="7">
        <f t="shared" si="35"/>
        <v>6.486213930664622</v>
      </c>
      <c r="S27" s="7">
        <f t="shared" si="36"/>
        <v>6.3773848378682354</v>
      </c>
      <c r="T27" s="7">
        <f t="shared" si="37"/>
        <v>6.2721474643060535</v>
      </c>
      <c r="U27" s="7">
        <f t="shared" si="38"/>
        <v>6.170326888586799</v>
      </c>
      <c r="V27" s="6">
        <f t="shared" si="50"/>
        <v>3.3299759019037123</v>
      </c>
      <c r="W27" s="7">
        <f t="shared" si="39"/>
        <v>3.3877879835339852</v>
      </c>
      <c r="X27" s="7">
        <f t="shared" si="40"/>
        <v>3.3299759019037123</v>
      </c>
      <c r="Y27" s="7">
        <f t="shared" si="41"/>
        <v>3.2741038230127102</v>
      </c>
      <c r="Z27" s="7">
        <f t="shared" si="42"/>
        <v>3.2200757071214117</v>
      </c>
      <c r="AA27" s="7">
        <f t="shared" si="43"/>
        <v>3.1678017508369729</v>
      </c>
      <c r="AB27" s="6"/>
      <c r="AC27" s="6">
        <f t="shared" si="51"/>
        <v>3.70512411825732</v>
      </c>
      <c r="AD27" s="6">
        <f t="shared" si="52"/>
        <v>3.6052986399642828</v>
      </c>
      <c r="AE27" s="6">
        <f t="shared" si="53"/>
        <v>3.5092935402388372</v>
      </c>
      <c r="AF27" s="6">
        <f t="shared" si="54"/>
        <v>3.4057013404533532</v>
      </c>
      <c r="AG27" s="6">
        <f t="shared" si="72"/>
        <v>3.4057013404533532</v>
      </c>
      <c r="AH27" s="6"/>
      <c r="AI27" s="6">
        <f t="shared" si="55"/>
        <v>3.6551885211841522</v>
      </c>
      <c r="AJ27" s="6">
        <f t="shared" si="56"/>
        <v>3.5607009064219004</v>
      </c>
      <c r="AK27" s="6">
        <f t="shared" si="57"/>
        <v>3.4455791323327598</v>
      </c>
      <c r="AL27" s="6">
        <f t="shared" si="58"/>
        <v>3.3514023639421926</v>
      </c>
      <c r="AM27" s="6">
        <f t="shared" si="59"/>
        <v>3.2471830066618494</v>
      </c>
      <c r="AN27" s="6"/>
      <c r="AO27" s="6">
        <f t="shared" si="60"/>
        <v>4.2210745961045575</v>
      </c>
      <c r="AP27" s="6">
        <f t="shared" si="61"/>
        <v>4.085744922678348</v>
      </c>
      <c r="AQ27" s="6">
        <f t="shared" si="62"/>
        <v>3.8901555895563487</v>
      </c>
      <c r="AR27" s="6">
        <f t="shared" si="63"/>
        <v>3.7473896147310306</v>
      </c>
      <c r="AS27" s="6">
        <f t="shared" si="64"/>
        <v>3.6029027450383579</v>
      </c>
      <c r="AT27" s="6"/>
      <c r="AU27" s="6">
        <f t="shared" si="65"/>
        <v>3.6791101723976065</v>
      </c>
      <c r="AV27" s="6">
        <f t="shared" si="66"/>
        <v>3.5700812057425098</v>
      </c>
      <c r="AW27" s="6">
        <f t="shared" si="67"/>
        <v>3.4599751467133957</v>
      </c>
      <c r="AX27" s="6">
        <f t="shared" si="68"/>
        <v>3.3553017309196109</v>
      </c>
      <c r="AY27" s="6">
        <f t="shared" si="69"/>
        <v>3.2593896003034524</v>
      </c>
    </row>
    <row r="28" spans="1:51" s="3" customFormat="1" x14ac:dyDescent="0.3">
      <c r="A28" s="3">
        <v>12</v>
      </c>
      <c r="B28" s="3">
        <v>-47.43</v>
      </c>
      <c r="C28" s="7">
        <v>-7.93</v>
      </c>
      <c r="D28" s="7">
        <f t="shared" si="70"/>
        <v>0.16719375922411975</v>
      </c>
      <c r="E28" s="7"/>
      <c r="F28" s="7">
        <f t="shared" si="71"/>
        <v>1.731648227392482</v>
      </c>
      <c r="G28" s="7">
        <f t="shared" si="45"/>
        <v>1.7025937269328766</v>
      </c>
      <c r="H28" s="7">
        <f t="shared" si="46"/>
        <v>1.6744981208778789</v>
      </c>
      <c r="I28" s="7">
        <f t="shared" si="47"/>
        <v>1.6473147098246663</v>
      </c>
      <c r="J28" s="7">
        <f t="shared" si="48"/>
        <v>1.7954783047398866</v>
      </c>
      <c r="K28" s="7">
        <f t="shared" si="29"/>
        <v>1.8266498030860652</v>
      </c>
      <c r="L28" s="7">
        <f t="shared" si="30"/>
        <v>1.7954783047398866</v>
      </c>
      <c r="M28" s="7">
        <f t="shared" si="31"/>
        <v>1.7653528298281433</v>
      </c>
      <c r="N28" s="7">
        <f t="shared" si="32"/>
        <v>1.7362215950124977</v>
      </c>
      <c r="O28" s="7">
        <f t="shared" si="33"/>
        <v>1.708036179509048</v>
      </c>
      <c r="P28" s="7">
        <f t="shared" si="49"/>
        <v>3.6897902776305922</v>
      </c>
      <c r="Q28" s="7">
        <f t="shared" si="34"/>
        <v>3.7538491366172346</v>
      </c>
      <c r="R28" s="7">
        <f t="shared" si="35"/>
        <v>3.6897902776305922</v>
      </c>
      <c r="S28" s="7">
        <f t="shared" si="36"/>
        <v>3.627881044784441</v>
      </c>
      <c r="T28" s="7">
        <f t="shared" si="37"/>
        <v>3.5680150209431143</v>
      </c>
      <c r="U28" s="7">
        <f t="shared" si="38"/>
        <v>3.5100926991745567</v>
      </c>
      <c r="V28" s="7">
        <f t="shared" si="50"/>
        <v>1.8943119728907056</v>
      </c>
      <c r="W28" s="7">
        <f t="shared" si="39"/>
        <v>1.9271993335311695</v>
      </c>
      <c r="X28" s="7">
        <f t="shared" si="40"/>
        <v>1.8943119728907056</v>
      </c>
      <c r="Y28" s="7">
        <f t="shared" si="41"/>
        <v>1.8625282149562978</v>
      </c>
      <c r="Z28" s="7">
        <f t="shared" si="42"/>
        <v>1.8317934259306166</v>
      </c>
      <c r="AA28" s="7">
        <f t="shared" si="43"/>
        <v>1.8020565196655089</v>
      </c>
      <c r="AB28" s="7"/>
      <c r="AC28" s="7">
        <f t="shared" si="51"/>
        <v>2.1077212523515456</v>
      </c>
      <c r="AD28" s="7">
        <f t="shared" si="52"/>
        <v>2.0509338748146888</v>
      </c>
      <c r="AE28" s="7">
        <f t="shared" si="53"/>
        <v>1.9963197829335708</v>
      </c>
      <c r="AF28" s="7">
        <f t="shared" si="54"/>
        <v>1.9373896434573235</v>
      </c>
      <c r="AG28" s="7">
        <f t="shared" si="72"/>
        <v>1.9373896434573235</v>
      </c>
      <c r="AH28" s="7"/>
      <c r="AI28" s="7">
        <f t="shared" si="55"/>
        <v>2.0793145604727639</v>
      </c>
      <c r="AJ28" s="7">
        <f t="shared" si="56"/>
        <v>2.0255637150592301</v>
      </c>
      <c r="AK28" s="7">
        <f t="shared" si="57"/>
        <v>1.9600747861835568</v>
      </c>
      <c r="AL28" s="7">
        <f t="shared" si="58"/>
        <v>1.9065007708795971</v>
      </c>
      <c r="AM28" s="7">
        <f t="shared" si="59"/>
        <v>1.8472138624697607</v>
      </c>
      <c r="AN28" s="7"/>
      <c r="AO28" s="7">
        <f t="shared" si="60"/>
        <v>2.401228231499938</v>
      </c>
      <c r="AP28" s="7">
        <f t="shared" si="61"/>
        <v>2.3242437042208963</v>
      </c>
      <c r="AQ28" s="7">
        <f t="shared" si="62"/>
        <v>2.2129794709599602</v>
      </c>
      <c r="AR28" s="7">
        <f t="shared" si="63"/>
        <v>2.1317646804029464</v>
      </c>
      <c r="AS28" s="7">
        <f t="shared" si="64"/>
        <v>2.0495709302836569</v>
      </c>
      <c r="AT28" s="7"/>
      <c r="AU28" s="7">
        <f t="shared" si="65"/>
        <v>2.0929227881716654</v>
      </c>
      <c r="AV28" s="7">
        <f t="shared" si="66"/>
        <v>2.0308998537688736</v>
      </c>
      <c r="AW28" s="7">
        <f t="shared" si="67"/>
        <v>1.9682641975206046</v>
      </c>
      <c r="AX28" s="7">
        <f t="shared" si="68"/>
        <v>1.9087189904011845</v>
      </c>
      <c r="AY28" s="7">
        <f t="shared" si="69"/>
        <v>1.8541577855384774</v>
      </c>
    </row>
    <row r="29" spans="1:51" s="3" customFormat="1" x14ac:dyDescent="0.3">
      <c r="A29" s="3">
        <v>112</v>
      </c>
      <c r="B29" s="3">
        <v>-47.43</v>
      </c>
      <c r="C29" s="7">
        <v>-9.8699999999999992</v>
      </c>
      <c r="D29" s="7">
        <f t="shared" si="70"/>
        <v>0.20809614168247942</v>
      </c>
      <c r="E29" s="7"/>
      <c r="F29" s="7">
        <f t="shared" si="71"/>
        <v>2.1552796979021185</v>
      </c>
      <c r="G29" s="7">
        <f t="shared" si="45"/>
        <v>2.1191172868634922</v>
      </c>
      <c r="H29" s="7">
        <f t="shared" si="46"/>
        <v>2.0841483547370321</v>
      </c>
      <c r="I29" s="7">
        <f t="shared" si="47"/>
        <v>2.0503147775497426</v>
      </c>
      <c r="J29" s="7">
        <f t="shared" si="48"/>
        <v>2.234725204007904</v>
      </c>
      <c r="K29" s="7">
        <f t="shared" si="29"/>
        <v>2.2735225165774855</v>
      </c>
      <c r="L29" s="7">
        <f t="shared" si="30"/>
        <v>2.234725204007904</v>
      </c>
      <c r="M29" s="7">
        <f t="shared" si="31"/>
        <v>2.197229814678912</v>
      </c>
      <c r="N29" s="7">
        <f t="shared" si="32"/>
        <v>2.160971896944937</v>
      </c>
      <c r="O29" s="7">
        <f t="shared" si="33"/>
        <v>2.1258911843321942</v>
      </c>
      <c r="P29" s="7">
        <f t="shared" si="49"/>
        <v>4.5924628045667015</v>
      </c>
      <c r="Q29" s="7">
        <f t="shared" si="34"/>
        <v>4.6721930615904297</v>
      </c>
      <c r="R29" s="7">
        <f t="shared" si="35"/>
        <v>4.5924628045667015</v>
      </c>
      <c r="S29" s="7">
        <f t="shared" si="36"/>
        <v>4.5154080595236357</v>
      </c>
      <c r="T29" s="7">
        <f t="shared" si="37"/>
        <v>4.4408963753730815</v>
      </c>
      <c r="U29" s="7">
        <f t="shared" si="38"/>
        <v>4.3688039017468947</v>
      </c>
      <c r="V29" s="7">
        <f t="shared" si="50"/>
        <v>2.3577376005587976</v>
      </c>
      <c r="W29" s="7">
        <f t="shared" si="39"/>
        <v>2.3986705450129437</v>
      </c>
      <c r="X29" s="7">
        <f t="shared" si="40"/>
        <v>2.3577376005587976</v>
      </c>
      <c r="Y29" s="7">
        <f t="shared" si="41"/>
        <v>2.3181782448447237</v>
      </c>
      <c r="Z29" s="7">
        <f t="shared" si="42"/>
        <v>2.2799244784281445</v>
      </c>
      <c r="AA29" s="7">
        <f t="shared" si="43"/>
        <v>2.2429127174147006</v>
      </c>
      <c r="AB29" s="7"/>
      <c r="AC29" s="7">
        <f t="shared" si="51"/>
        <v>2.6233554553227938</v>
      </c>
      <c r="AD29" s="7">
        <f t="shared" si="52"/>
        <v>2.5526755793721283</v>
      </c>
      <c r="AE29" s="7">
        <f t="shared" si="53"/>
        <v>2.4847006629955035</v>
      </c>
      <c r="AF29" s="7">
        <f t="shared" si="54"/>
        <v>2.4113538185275889</v>
      </c>
      <c r="AG29" s="7">
        <f t="shared" si="72"/>
        <v>2.4113538185275889</v>
      </c>
      <c r="AH29" s="7"/>
      <c r="AI29" s="7">
        <f t="shared" si="55"/>
        <v>2.58799933314832</v>
      </c>
      <c r="AJ29" s="7">
        <f t="shared" si="56"/>
        <v>2.5210988483776293</v>
      </c>
      <c r="AK29" s="7">
        <f t="shared" si="57"/>
        <v>2.4395886683016021</v>
      </c>
      <c r="AL29" s="7">
        <f t="shared" si="58"/>
        <v>2.3729082734655265</v>
      </c>
      <c r="AM29" s="7">
        <f t="shared" si="59"/>
        <v>2.2991173798961584</v>
      </c>
      <c r="AN29" s="7"/>
      <c r="AO29" s="7">
        <f t="shared" si="60"/>
        <v>2.98866615950875</v>
      </c>
      <c r="AP29" s="7">
        <f t="shared" si="61"/>
        <v>2.8928480908777106</v>
      </c>
      <c r="AQ29" s="7">
        <f t="shared" si="62"/>
        <v>2.7543641082439851</v>
      </c>
      <c r="AR29" s="7">
        <f t="shared" si="63"/>
        <v>2.6532808821660883</v>
      </c>
      <c r="AS29" s="7">
        <f t="shared" si="64"/>
        <v>2.5509792032660394</v>
      </c>
      <c r="AT29" s="7"/>
      <c r="AU29" s="7">
        <f t="shared" si="65"/>
        <v>2.6049366859084917</v>
      </c>
      <c r="AV29" s="7">
        <f t="shared" si="66"/>
        <v>2.5277404232911453</v>
      </c>
      <c r="AW29" s="7">
        <f t="shared" si="67"/>
        <v>2.4497815421851659</v>
      </c>
      <c r="AX29" s="7">
        <f t="shared" si="68"/>
        <v>2.3756691595535551</v>
      </c>
      <c r="AY29" s="7">
        <f t="shared" si="69"/>
        <v>2.3077600685075375</v>
      </c>
    </row>
    <row r="30" spans="1:51" x14ac:dyDescent="0.3">
      <c r="E30" s="7"/>
      <c r="F30" s="7"/>
      <c r="G30" s="7"/>
      <c r="H30" s="7"/>
      <c r="I30" s="7"/>
      <c r="K30" s="7"/>
      <c r="L30" s="7"/>
      <c r="M30" s="7"/>
      <c r="N30" s="7"/>
      <c r="O30" s="7"/>
      <c r="Q30" s="7"/>
      <c r="R30" s="7"/>
      <c r="S30" s="7"/>
      <c r="T30" s="7"/>
      <c r="U30" s="7"/>
      <c r="W30" s="7"/>
      <c r="X30" s="7"/>
      <c r="Y30" s="7"/>
      <c r="Z30" s="7"/>
      <c r="AA30" s="7"/>
    </row>
    <row r="31" spans="1:51" x14ac:dyDescent="0.3">
      <c r="E31" s="7"/>
      <c r="F31" s="7"/>
      <c r="G31" s="7"/>
      <c r="H31" s="7"/>
      <c r="I31" s="7"/>
      <c r="K31" s="7"/>
      <c r="L31" s="7"/>
      <c r="M31" s="7"/>
      <c r="N31" s="7"/>
      <c r="O31" s="7"/>
      <c r="Q31" s="7"/>
      <c r="R31" s="7"/>
      <c r="S31" s="7"/>
      <c r="T31" s="7"/>
      <c r="U31" s="7"/>
      <c r="W31" s="7"/>
      <c r="X31" s="7"/>
      <c r="Y31" s="7"/>
      <c r="Z31" s="7"/>
      <c r="AA31" s="7"/>
    </row>
    <row r="32" spans="1:51" x14ac:dyDescent="0.3">
      <c r="A32" t="s">
        <v>20</v>
      </c>
      <c r="E32" s="7"/>
      <c r="F32" s="7"/>
      <c r="G32" s="7"/>
      <c r="H32" s="7"/>
      <c r="I32" s="7"/>
      <c r="K32" s="7"/>
      <c r="L32" s="7"/>
      <c r="M32" s="7"/>
      <c r="N32" s="7"/>
      <c r="O32" s="7"/>
      <c r="P32">
        <v>25280</v>
      </c>
      <c r="Q32" s="7"/>
      <c r="R32" s="7"/>
      <c r="S32" s="7"/>
      <c r="T32" s="7"/>
      <c r="U32" s="7"/>
      <c r="V32">
        <v>348.25</v>
      </c>
      <c r="W32" s="7"/>
      <c r="X32" s="7"/>
      <c r="Y32" s="7"/>
      <c r="Z32" s="7"/>
      <c r="AA32" s="7"/>
      <c r="AB32" t="s">
        <v>16</v>
      </c>
      <c r="AC32">
        <v>288</v>
      </c>
      <c r="AD32">
        <v>293</v>
      </c>
      <c r="AE32">
        <v>298</v>
      </c>
      <c r="AF32">
        <v>303</v>
      </c>
      <c r="AG32">
        <v>308</v>
      </c>
      <c r="AH32" t="s">
        <v>10</v>
      </c>
      <c r="AI32">
        <v>288</v>
      </c>
      <c r="AJ32">
        <v>293</v>
      </c>
      <c r="AK32">
        <v>298</v>
      </c>
      <c r="AL32">
        <v>303</v>
      </c>
      <c r="AM32">
        <v>308</v>
      </c>
      <c r="AN32" t="s">
        <v>17</v>
      </c>
      <c r="AO32">
        <v>288</v>
      </c>
      <c r="AP32">
        <v>293</v>
      </c>
      <c r="AQ32">
        <v>298</v>
      </c>
      <c r="AR32">
        <v>303</v>
      </c>
      <c r="AS32">
        <v>308</v>
      </c>
      <c r="AT32" t="s">
        <v>12</v>
      </c>
      <c r="AU32">
        <v>288</v>
      </c>
      <c r="AV32">
        <v>293</v>
      </c>
      <c r="AW32">
        <v>298</v>
      </c>
      <c r="AX32">
        <v>303</v>
      </c>
      <c r="AY32">
        <v>308</v>
      </c>
    </row>
    <row r="33" spans="1:51" x14ac:dyDescent="0.3">
      <c r="B33" t="s">
        <v>5</v>
      </c>
      <c r="C33" t="s">
        <v>6</v>
      </c>
      <c r="D33" t="s">
        <v>8</v>
      </c>
      <c r="E33">
        <v>288</v>
      </c>
      <c r="F33">
        <v>293</v>
      </c>
      <c r="G33">
        <v>298</v>
      </c>
      <c r="H33">
        <v>303</v>
      </c>
      <c r="I33">
        <v>308</v>
      </c>
      <c r="J33" t="s">
        <v>10</v>
      </c>
      <c r="K33">
        <v>288</v>
      </c>
      <c r="L33">
        <v>293</v>
      </c>
      <c r="M33">
        <v>298</v>
      </c>
      <c r="N33">
        <v>303</v>
      </c>
      <c r="O33">
        <v>308</v>
      </c>
      <c r="P33" t="s">
        <v>11</v>
      </c>
      <c r="Q33">
        <v>288</v>
      </c>
      <c r="R33">
        <v>293</v>
      </c>
      <c r="S33">
        <v>298</v>
      </c>
      <c r="T33">
        <v>303</v>
      </c>
      <c r="U33">
        <v>308</v>
      </c>
      <c r="V33" t="s">
        <v>12</v>
      </c>
      <c r="W33">
        <v>288</v>
      </c>
      <c r="X33">
        <v>293</v>
      </c>
      <c r="Y33">
        <v>298</v>
      </c>
      <c r="Z33">
        <v>303</v>
      </c>
      <c r="AA33">
        <v>308</v>
      </c>
      <c r="AC33" s="6">
        <v>0.1289112111765385</v>
      </c>
      <c r="AD33" s="6">
        <v>0.15120042585506968</v>
      </c>
      <c r="AE33" s="6">
        <v>0.1761147849299278</v>
      </c>
      <c r="AF33" s="6">
        <v>0.21171200804922408</v>
      </c>
      <c r="AG33" s="6">
        <v>0.25667509606226802</v>
      </c>
      <c r="AH33" s="6"/>
      <c r="AI33" s="6">
        <v>0.15278423634349905</v>
      </c>
      <c r="AJ33" s="6">
        <v>0.17597595198386146</v>
      </c>
      <c r="AK33" s="6">
        <v>0.21874799455212521</v>
      </c>
      <c r="AL33" s="6">
        <v>0.25467185038516571</v>
      </c>
      <c r="AM33" s="6">
        <v>0.30848319760778359</v>
      </c>
      <c r="AN33" s="6"/>
      <c r="AO33" s="6">
        <v>2.2278761854417923E-2</v>
      </c>
      <c r="AP33" s="6">
        <v>2.9486044948081571E-2</v>
      </c>
      <c r="AQ33" s="6">
        <v>4.8196001927370447E-2</v>
      </c>
      <c r="AR33" s="6">
        <v>6.6198207130930317E-2</v>
      </c>
      <c r="AS33" s="6">
        <v>9.1959904137680432E-2</v>
      </c>
      <c r="AT33" s="6"/>
      <c r="AU33" s="6">
        <v>0.14084144392949169</v>
      </c>
      <c r="AV33" s="6">
        <v>0.17044820247691267</v>
      </c>
      <c r="AW33" s="6">
        <v>0.20829155319856274</v>
      </c>
      <c r="AX33" s="6">
        <v>0.25131534290704582</v>
      </c>
      <c r="AY33" s="6">
        <v>0.29593362416631036</v>
      </c>
    </row>
    <row r="34" spans="1:51" s="9" customFormat="1" x14ac:dyDescent="0.3">
      <c r="A34" s="9">
        <v>100</v>
      </c>
      <c r="B34" s="9">
        <v>-28.93</v>
      </c>
      <c r="C34" s="10">
        <v>-24.66</v>
      </c>
      <c r="D34" s="10">
        <f>C34/B34</f>
        <v>0.85240235050120983</v>
      </c>
      <c r="E34" s="7">
        <f t="shared" ref="E34:E47" si="73">D34*25.23*1000/(8.314*$E$2)</f>
        <v>8.9817172937655059</v>
      </c>
      <c r="F34" s="7">
        <f t="shared" ref="F34:F47" si="74">D34*25.23*1000/(8.314*$F$2)</f>
        <v>8.8284456675920318</v>
      </c>
      <c r="G34" s="7">
        <f t="shared" ref="G34:G47" si="75">D34*25.23*1000/(8.314*$G$2)</f>
        <v>8.6803173845787427</v>
      </c>
      <c r="H34" s="7">
        <f t="shared" ref="H34:H47" si="76">D34*25.23*1000/(8.314*$H$2)</f>
        <v>8.5370778237771141</v>
      </c>
      <c r="I34" s="7">
        <f t="shared" ref="I34:I47" si="77">D34*25.23*1000/(8.314*$I$2)</f>
        <v>8.3984888980664465</v>
      </c>
      <c r="J34" s="10">
        <f t="shared" ref="J34:J47" si="78">D34*26.16*1000/(8.314*293)</f>
        <v>9.1538699430918573</v>
      </c>
      <c r="K34" s="7">
        <f t="shared" si="29"/>
        <v>9.3127912962705359</v>
      </c>
      <c r="L34" s="7">
        <f t="shared" si="30"/>
        <v>9.1538699430918573</v>
      </c>
      <c r="M34" s="7">
        <f t="shared" si="31"/>
        <v>9.0002815212278993</v>
      </c>
      <c r="N34" s="7">
        <f t="shared" si="32"/>
        <v>8.8517620241779351</v>
      </c>
      <c r="O34" s="7">
        <f t="shared" si="33"/>
        <v>8.7080645887205002</v>
      </c>
      <c r="P34" s="10">
        <f t="shared" ref="P34:P47" si="79">D34*53.76*1000/(8.314*293)</f>
        <v>18.811622635344733</v>
      </c>
      <c r="Q34" s="7">
        <f t="shared" si="34"/>
        <v>19.138213306097246</v>
      </c>
      <c r="R34" s="7">
        <f t="shared" si="35"/>
        <v>18.811622635344733</v>
      </c>
      <c r="S34" s="7">
        <f t="shared" si="36"/>
        <v>18.495991383073846</v>
      </c>
      <c r="T34" s="7">
        <f t="shared" si="37"/>
        <v>18.190777003815203</v>
      </c>
      <c r="U34" s="7">
        <f t="shared" si="38"/>
        <v>17.895472182324696</v>
      </c>
      <c r="V34" s="10">
        <f t="shared" ref="V34:V47" si="80">D34*27.6*1000/(8.314*293)</f>
        <v>9.6577526922528776</v>
      </c>
      <c r="W34" s="7">
        <f t="shared" si="39"/>
        <v>9.8254220098267133</v>
      </c>
      <c r="X34" s="7">
        <f t="shared" si="40"/>
        <v>9.6577526922528776</v>
      </c>
      <c r="Y34" s="7">
        <f t="shared" si="41"/>
        <v>9.495709861845949</v>
      </c>
      <c r="Z34" s="7">
        <f t="shared" si="42"/>
        <v>9.3390149796372715</v>
      </c>
      <c r="AA34" s="7">
        <f t="shared" si="43"/>
        <v>9.1874075936041972</v>
      </c>
      <c r="AC34" s="10">
        <f t="shared" ref="AC34:AC47" si="81">D34*($P$1/(8.314*$AC$1)-LN($AC$2))</f>
        <v>10.745775189476246</v>
      </c>
      <c r="AD34" s="10">
        <f t="shared" ref="AD34:AD47" si="82">D34*($P$1/(8.314*$AD$1)-LN($AD$2))</f>
        <v>10.456256643354379</v>
      </c>
      <c r="AE34" s="10">
        <f t="shared" ref="AE34:AE47" si="83">D34*($P$1/(8.314*$AE$1)-LN($AE$2))</f>
        <v>10.177818138795423</v>
      </c>
      <c r="AF34" s="10">
        <f t="shared" ref="AF34:AF47" si="84">D34*($P$1/(8.314*$AF$1)-LN($AF$2))</f>
        <v>9.8773751698830363</v>
      </c>
      <c r="AG34" s="10">
        <f t="shared" ref="AG34:AG47" si="85">D34*($P$1/(8.314*$AG$1)-LN($AG$2))</f>
        <v>9.5743523948705374</v>
      </c>
      <c r="AH34" s="10"/>
      <c r="AI34" s="10">
        <f t="shared" ref="AI34:AI47" si="86">D34*($P$1/(8.314*$AI$1)-LN($AI$2))</f>
        <v>10.600949622781624</v>
      </c>
      <c r="AJ34" s="10">
        <f t="shared" ref="AJ34:AJ47" si="87">D34*($P$1/(8.314*$AJ$1)-LN($AJ$2))</f>
        <v>10.326912199467838</v>
      </c>
      <c r="AK34" s="10">
        <f t="shared" ref="AK34:AK47" si="88">D34*($P$1/(8.314*$AK$1)-LN($AK$2))</f>
        <v>9.9930306170183343</v>
      </c>
      <c r="AL34" s="10">
        <f t="shared" ref="AL34:AL47" si="89">D34*($P$1/(8.314*$AL$1)-LN($AL$2))</f>
        <v>9.7198947249682739</v>
      </c>
      <c r="AM34" s="10">
        <f t="shared" ref="AM34:AM47" si="90">D34*($P$1/(8.314*$AM$1)-LN($AM$2))</f>
        <v>9.4176328443992041</v>
      </c>
      <c r="AN34" s="10"/>
      <c r="AO34" s="10">
        <f t="shared" ref="AO34:AO47" si="91">D34*($P$1/(8.314*$AO$1)-LN($AO$2))</f>
        <v>12.242159026263062</v>
      </c>
      <c r="AP34" s="10">
        <f t="shared" ref="AP34:AP47" si="92">D34*($P$1/(8.314*$AP$1)-LN($AP$2))</f>
        <v>11.849669543943838</v>
      </c>
      <c r="AQ34" s="10">
        <f t="shared" ref="AQ34:AQ47" si="93">D34*($P$1/(8.314*$AQ$1)-LN($AQ$2))</f>
        <v>11.282412163055573</v>
      </c>
      <c r="AR34" s="10">
        <f t="shared" ref="AR34:AR47" si="94">D34*($P$1/(8.314*$AR$1)-LN($AR$2))</f>
        <v>10.868355569750177</v>
      </c>
      <c r="AS34" s="10">
        <f t="shared" ref="AS34:AS47" si="95">D34*($P$1/(8.314*$AS$1)-LN($AS$2))</f>
        <v>10.449307956230856</v>
      </c>
      <c r="AT34" s="10"/>
      <c r="AU34" s="10">
        <f t="shared" ref="AU34:AU47" si="96">D34*($P$1/(8.314*$AU$1)-LN($AU$2))</f>
        <v>10.670328320470635</v>
      </c>
      <c r="AV34" s="10">
        <f t="shared" ref="AV34:AV47" si="97">D34*($P$1/(8.314*$AV$1)-LN($AV$2))</f>
        <v>10.354117384636284</v>
      </c>
      <c r="AW34" s="10">
        <f t="shared" ref="AW34:AW47" si="98">D34*($P$1/(8.314*$AW$1)-LN($AW$2))</f>
        <v>10.034782614851956</v>
      </c>
      <c r="AX34" s="10">
        <f t="shared" ref="AX34:AX47" si="99">D34*($P$1/(8.314*$AX$1)-LN($AX$2))</f>
        <v>9.731203852431543</v>
      </c>
      <c r="AY34" s="10">
        <f t="shared" ref="AY34:AY47" si="100">D34*($P$1/(8.314*$AY$1)-LN($AY$2))</f>
        <v>9.4530349812549197</v>
      </c>
    </row>
    <row r="35" spans="1:51" s="9" customFormat="1" x14ac:dyDescent="0.3">
      <c r="A35" s="9">
        <v>110</v>
      </c>
      <c r="B35" s="9">
        <v>-28.93</v>
      </c>
      <c r="C35" s="10">
        <v>-13.09</v>
      </c>
      <c r="D35" s="10">
        <f t="shared" ref="D35:D39" si="101">C35/B35</f>
        <v>0.45247148288973382</v>
      </c>
      <c r="E35" s="7">
        <f t="shared" si="73"/>
        <v>4.7676674523678209</v>
      </c>
      <c r="F35" s="7">
        <f t="shared" si="74"/>
        <v>4.6863079395287786</v>
      </c>
      <c r="G35" s="7">
        <f t="shared" si="75"/>
        <v>4.607678611684336</v>
      </c>
      <c r="H35" s="7">
        <f t="shared" si="76"/>
        <v>4.531644311161493</v>
      </c>
      <c r="I35" s="7">
        <f t="shared" si="77"/>
        <v>4.4580786567595201</v>
      </c>
      <c r="J35" s="10">
        <f t="shared" si="78"/>
        <v>4.8590493736850124</v>
      </c>
      <c r="K35" s="7">
        <f t="shared" si="29"/>
        <v>4.9434078697559327</v>
      </c>
      <c r="L35" s="7">
        <f t="shared" si="30"/>
        <v>4.8590493736850124</v>
      </c>
      <c r="M35" s="7">
        <f t="shared" si="31"/>
        <v>4.7775216996298946</v>
      </c>
      <c r="N35" s="7">
        <f t="shared" si="32"/>
        <v>4.6986847078868275</v>
      </c>
      <c r="O35" s="7">
        <f t="shared" si="33"/>
        <v>4.6224073587328203</v>
      </c>
      <c r="P35" s="10">
        <f t="shared" si="79"/>
        <v>9.9855693550958051</v>
      </c>
      <c r="Q35" s="7">
        <f t="shared" si="34"/>
        <v>10.15892993417733</v>
      </c>
      <c r="R35" s="7">
        <f t="shared" si="35"/>
        <v>9.9855693550958051</v>
      </c>
      <c r="S35" s="7">
        <f t="shared" si="36"/>
        <v>9.8180262451109748</v>
      </c>
      <c r="T35" s="7">
        <f t="shared" si="37"/>
        <v>9.656012610703204</v>
      </c>
      <c r="U35" s="7">
        <f t="shared" si="38"/>
        <v>9.4992591592307498</v>
      </c>
      <c r="V35" s="10">
        <f t="shared" si="80"/>
        <v>5.1265199814107927</v>
      </c>
      <c r="W35" s="7">
        <f t="shared" si="39"/>
        <v>5.2155220644213971</v>
      </c>
      <c r="X35" s="7">
        <f t="shared" si="40"/>
        <v>5.1265199814107927</v>
      </c>
      <c r="Y35" s="7">
        <f t="shared" si="41"/>
        <v>5.0405045454810811</v>
      </c>
      <c r="Z35" s="7">
        <f t="shared" si="42"/>
        <v>4.9573279028163775</v>
      </c>
      <c r="AA35" s="7">
        <f t="shared" si="43"/>
        <v>4.8768518004979295</v>
      </c>
      <c r="AC35" s="10">
        <f t="shared" si="81"/>
        <v>5.7040631480228727</v>
      </c>
      <c r="AD35" s="10">
        <f t="shared" si="82"/>
        <v>5.5503811622671861</v>
      </c>
      <c r="AE35" s="10">
        <f t="shared" si="83"/>
        <v>5.4025806746485037</v>
      </c>
      <c r="AF35" s="10">
        <f t="shared" si="84"/>
        <v>5.2430997961787895</v>
      </c>
      <c r="AG35" s="10">
        <f t="shared" si="85"/>
        <v>5.0822495072528522</v>
      </c>
      <c r="AH35" s="10"/>
      <c r="AI35" s="10">
        <f t="shared" si="86"/>
        <v>5.6271869652153867</v>
      </c>
      <c r="AJ35" s="10">
        <f t="shared" si="87"/>
        <v>5.4817226557596914</v>
      </c>
      <c r="AK35" s="10">
        <f t="shared" si="88"/>
        <v>5.3044919211991077</v>
      </c>
      <c r="AL35" s="10">
        <f t="shared" si="89"/>
        <v>5.1595061617937832</v>
      </c>
      <c r="AM35" s="10">
        <f t="shared" si="90"/>
        <v>4.9990597702021731</v>
      </c>
      <c r="AN35" s="10"/>
      <c r="AO35" s="10">
        <f t="shared" si="91"/>
        <v>6.4983723298371237</v>
      </c>
      <c r="AP35" s="10">
        <f t="shared" si="92"/>
        <v>6.2900314002524258</v>
      </c>
      <c r="AQ35" s="10">
        <f t="shared" si="93"/>
        <v>5.988920324995842</v>
      </c>
      <c r="AR35" s="10">
        <f t="shared" si="94"/>
        <v>5.7691311600985324</v>
      </c>
      <c r="AS35" s="10">
        <f t="shared" si="95"/>
        <v>5.5466926661420066</v>
      </c>
      <c r="AT35" s="10"/>
      <c r="AU35" s="10">
        <f t="shared" si="96"/>
        <v>5.6640145058783702</v>
      </c>
      <c r="AV35" s="10">
        <f t="shared" si="97"/>
        <v>5.4961636887627314</v>
      </c>
      <c r="AW35" s="10">
        <f t="shared" si="98"/>
        <v>5.3266546807953006</v>
      </c>
      <c r="AX35" s="10">
        <f t="shared" si="99"/>
        <v>5.1655092631114714</v>
      </c>
      <c r="AY35" s="10">
        <f t="shared" si="100"/>
        <v>5.0178519020529961</v>
      </c>
    </row>
    <row r="36" spans="1:51" s="3" customFormat="1" x14ac:dyDescent="0.3">
      <c r="A36" s="3" t="s">
        <v>0</v>
      </c>
      <c r="B36" s="3">
        <v>-28.93</v>
      </c>
      <c r="C36" s="7">
        <v>-10.62</v>
      </c>
      <c r="D36" s="7">
        <f t="shared" si="101"/>
        <v>0.36709298306256477</v>
      </c>
      <c r="E36" s="7">
        <f t="shared" si="73"/>
        <v>3.8680388345413483</v>
      </c>
      <c r="F36" s="7">
        <f t="shared" si="74"/>
        <v>3.8020313458972979</v>
      </c>
      <c r="G36" s="7">
        <f t="shared" si="75"/>
        <v>3.7382388736506984</v>
      </c>
      <c r="H36" s="7">
        <f t="shared" si="76"/>
        <v>3.6765517635244498</v>
      </c>
      <c r="I36" s="7">
        <f t="shared" si="77"/>
        <v>3.6168674816490527</v>
      </c>
      <c r="J36" s="7">
        <f t="shared" si="78"/>
        <v>3.942177566732989</v>
      </c>
      <c r="K36" s="7">
        <f t="shared" si="29"/>
        <v>4.0106181494887707</v>
      </c>
      <c r="L36" s="7">
        <f t="shared" si="30"/>
        <v>3.942177566732989</v>
      </c>
      <c r="M36" s="7">
        <f t="shared" si="31"/>
        <v>3.876033647828073</v>
      </c>
      <c r="N36" s="7">
        <f t="shared" si="32"/>
        <v>3.8120726965437814</v>
      </c>
      <c r="O36" s="7">
        <f t="shared" si="33"/>
        <v>3.7501883995219667</v>
      </c>
      <c r="P36" s="7">
        <f t="shared" si="79"/>
        <v>8.101355733469628</v>
      </c>
      <c r="Q36" s="7">
        <f t="shared" si="34"/>
        <v>8.2420042705090317</v>
      </c>
      <c r="R36" s="7">
        <f t="shared" si="35"/>
        <v>8.101355733469628</v>
      </c>
      <c r="S36" s="7">
        <f t="shared" si="36"/>
        <v>7.9654269459953051</v>
      </c>
      <c r="T36" s="7">
        <f t="shared" si="37"/>
        <v>7.8339842571174954</v>
      </c>
      <c r="U36" s="7">
        <f t="shared" si="38"/>
        <v>7.7068091880084451</v>
      </c>
      <c r="V36" s="7">
        <f t="shared" si="80"/>
        <v>4.1591781667366403</v>
      </c>
      <c r="W36" s="7">
        <f t="shared" si="39"/>
        <v>4.2313861210202628</v>
      </c>
      <c r="X36" s="7">
        <f t="shared" si="40"/>
        <v>4.1591781667366403</v>
      </c>
      <c r="Y36" s="7">
        <f t="shared" si="41"/>
        <v>4.0893932981672334</v>
      </c>
      <c r="Z36" s="7">
        <f t="shared" si="42"/>
        <v>4.0219115605737157</v>
      </c>
      <c r="AA36" s="7">
        <f t="shared" si="43"/>
        <v>3.9566207884864792</v>
      </c>
      <c r="AC36" s="7">
        <f t="shared" si="81"/>
        <v>4.6277425998474335</v>
      </c>
      <c r="AD36" s="7">
        <f t="shared" si="82"/>
        <v>4.5030594303496958</v>
      </c>
      <c r="AE36" s="7">
        <f t="shared" si="83"/>
        <v>4.3831479575834305</v>
      </c>
      <c r="AF36" s="7">
        <f t="shared" si="84"/>
        <v>4.2537601096576578</v>
      </c>
      <c r="AG36" s="7">
        <f t="shared" si="85"/>
        <v>4.1232612503457053</v>
      </c>
      <c r="AH36" s="7"/>
      <c r="AI36" s="7">
        <f t="shared" si="86"/>
        <v>4.5653724652855159</v>
      </c>
      <c r="AJ36" s="7">
        <f t="shared" si="87"/>
        <v>4.44735634867593</v>
      </c>
      <c r="AK36" s="7">
        <f t="shared" si="88"/>
        <v>4.3035679299568006</v>
      </c>
      <c r="AL36" s="7">
        <f t="shared" si="89"/>
        <v>4.1859400640374309</v>
      </c>
      <c r="AM36" s="7">
        <f t="shared" si="90"/>
        <v>4.0557688891938177</v>
      </c>
      <c r="AN36" s="7"/>
      <c r="AO36" s="7">
        <f t="shared" si="91"/>
        <v>5.2721706755439453</v>
      </c>
      <c r="AP36" s="7">
        <f t="shared" si="92"/>
        <v>5.1031423583407758</v>
      </c>
      <c r="AQ36" s="7">
        <f t="shared" si="93"/>
        <v>4.8588490337246624</v>
      </c>
      <c r="AR36" s="7">
        <f t="shared" si="94"/>
        <v>4.6805326906223383</v>
      </c>
      <c r="AS36" s="7">
        <f t="shared" si="95"/>
        <v>4.5000669300556231</v>
      </c>
      <c r="AT36" s="7"/>
      <c r="AU36" s="7">
        <f t="shared" si="96"/>
        <v>4.5952508825384477</v>
      </c>
      <c r="AV36" s="7">
        <f t="shared" si="97"/>
        <v>4.459072450317815</v>
      </c>
      <c r="AW36" s="7">
        <f t="shared" si="98"/>
        <v>4.3215487173450029</v>
      </c>
      <c r="AX36" s="7">
        <f t="shared" si="99"/>
        <v>4.1908104182004449</v>
      </c>
      <c r="AY36" s="7">
        <f t="shared" si="100"/>
        <v>4.071015064920001</v>
      </c>
    </row>
    <row r="37" spans="1:51" s="9" customFormat="1" x14ac:dyDescent="0.3">
      <c r="A37" s="11" t="s">
        <v>1</v>
      </c>
      <c r="B37" s="9">
        <v>-28.93</v>
      </c>
      <c r="C37" s="10">
        <v>-11.79</v>
      </c>
      <c r="D37" s="10">
        <f t="shared" si="101"/>
        <v>0.40753543034911854</v>
      </c>
      <c r="E37" s="10">
        <f t="shared" si="73"/>
        <v>4.2941787061433621</v>
      </c>
      <c r="F37" s="10">
        <f t="shared" si="74"/>
        <v>4.220899206038526</v>
      </c>
      <c r="G37" s="10">
        <f t="shared" si="75"/>
        <v>4.1500787495613691</v>
      </c>
      <c r="H37" s="10">
        <f t="shared" si="76"/>
        <v>4.0815956018788393</v>
      </c>
      <c r="I37" s="10">
        <f t="shared" si="77"/>
        <v>4.0153359330171696</v>
      </c>
      <c r="J37" s="10">
        <f t="shared" si="78"/>
        <v>4.3764852647628958</v>
      </c>
      <c r="K37" s="10">
        <f t="shared" si="29"/>
        <v>4.4524659117205845</v>
      </c>
      <c r="L37" s="10">
        <f t="shared" si="30"/>
        <v>4.3764852647628958</v>
      </c>
      <c r="M37" s="10">
        <f t="shared" si="31"/>
        <v>4.3030543039447258</v>
      </c>
      <c r="N37" s="10">
        <f t="shared" si="32"/>
        <v>4.2320468071799615</v>
      </c>
      <c r="O37" s="10">
        <f t="shared" si="33"/>
        <v>4.1633447486218449</v>
      </c>
      <c r="P37" s="10">
        <f t="shared" si="79"/>
        <v>8.9938779752925555</v>
      </c>
      <c r="Q37" s="10">
        <f t="shared" si="34"/>
        <v>9.1500216901413847</v>
      </c>
      <c r="R37" s="10">
        <f t="shared" si="35"/>
        <v>8.9938779752925555</v>
      </c>
      <c r="S37" s="10">
        <f t="shared" si="36"/>
        <v>8.8429739824185187</v>
      </c>
      <c r="T37" s="10">
        <f t="shared" si="37"/>
        <v>8.6970503193423063</v>
      </c>
      <c r="U37" s="10">
        <f t="shared" si="38"/>
        <v>8.555864437534801</v>
      </c>
      <c r="V37" s="10">
        <f t="shared" si="80"/>
        <v>4.6173927105296597</v>
      </c>
      <c r="W37" s="10">
        <f t="shared" si="39"/>
        <v>4.6975557784208002</v>
      </c>
      <c r="X37" s="10">
        <f t="shared" si="40"/>
        <v>4.6173927105296597</v>
      </c>
      <c r="Y37" s="10">
        <f t="shared" si="41"/>
        <v>4.539919678473793</v>
      </c>
      <c r="Z37" s="10">
        <f t="shared" si="42"/>
        <v>4.4650035121623448</v>
      </c>
      <c r="AA37" s="7">
        <f t="shared" si="43"/>
        <v>4.3925196889129561</v>
      </c>
      <c r="AC37" s="10">
        <f t="shared" si="81"/>
        <v>5.1375786489831681</v>
      </c>
      <c r="AD37" s="10">
        <f t="shared" si="82"/>
        <v>4.9991591981000862</v>
      </c>
      <c r="AE37" s="10">
        <f t="shared" si="83"/>
        <v>4.8660371393510964</v>
      </c>
      <c r="AF37" s="10">
        <f t="shared" si="84"/>
        <v>4.7223946980097731</v>
      </c>
      <c r="AG37" s="10">
        <f t="shared" si="85"/>
        <v>4.5775188457227749</v>
      </c>
      <c r="AH37" s="10"/>
      <c r="AI37" s="10">
        <f t="shared" si="86"/>
        <v>5.0683372284101917</v>
      </c>
      <c r="AJ37" s="10">
        <f t="shared" si="87"/>
        <v>4.9373193362419228</v>
      </c>
      <c r="AK37" s="10">
        <f t="shared" si="88"/>
        <v>4.7776898205452616</v>
      </c>
      <c r="AL37" s="10">
        <f t="shared" si="89"/>
        <v>4.6471029524483347</v>
      </c>
      <c r="AM37" s="10">
        <f t="shared" si="90"/>
        <v>4.5025908854609336</v>
      </c>
      <c r="AN37" s="10"/>
      <c r="AO37" s="10">
        <f t="shared" si="91"/>
        <v>5.8530030381038722</v>
      </c>
      <c r="AP37" s="10">
        <f t="shared" si="92"/>
        <v>5.6653529571410317</v>
      </c>
      <c r="AQ37" s="10">
        <f t="shared" si="93"/>
        <v>5.3941459611689053</v>
      </c>
      <c r="AR37" s="10">
        <f t="shared" si="94"/>
        <v>5.196184597216325</v>
      </c>
      <c r="AS37" s="10">
        <f t="shared" si="95"/>
        <v>4.9958370155702259</v>
      </c>
      <c r="AT37" s="10"/>
      <c r="AU37" s="10">
        <f t="shared" si="96"/>
        <v>5.1015073356994636</v>
      </c>
      <c r="AV37" s="10">
        <f t="shared" si="97"/>
        <v>4.9503261948443544</v>
      </c>
      <c r="AW37" s="10">
        <f t="shared" si="98"/>
        <v>4.797651542137249</v>
      </c>
      <c r="AX37" s="10">
        <f t="shared" si="99"/>
        <v>4.652509871053037</v>
      </c>
      <c r="AY37" s="10">
        <f t="shared" si="100"/>
        <v>4.5195167246145784</v>
      </c>
    </row>
    <row r="38" spans="1:51" s="9" customFormat="1" x14ac:dyDescent="0.3">
      <c r="A38" s="11" t="s">
        <v>22</v>
      </c>
      <c r="B38" s="9">
        <v>-28.93</v>
      </c>
      <c r="C38" s="10">
        <v>-12.47</v>
      </c>
      <c r="D38" s="10">
        <f t="shared" si="101"/>
        <v>0.43104044244728656</v>
      </c>
      <c r="E38" s="10">
        <f t="shared" si="73"/>
        <v>4.541849742630002</v>
      </c>
      <c r="F38" s="10">
        <f t="shared" si="74"/>
        <v>4.4643437743257355</v>
      </c>
      <c r="G38" s="10">
        <f t="shared" si="75"/>
        <v>4.389438677441075</v>
      </c>
      <c r="H38" s="10">
        <f t="shared" si="76"/>
        <v>4.3170056959651504</v>
      </c>
      <c r="I38" s="10">
        <f t="shared" si="77"/>
        <v>4.2469244346670143</v>
      </c>
      <c r="J38" s="10">
        <f t="shared" si="78"/>
        <v>4.628903414045233</v>
      </c>
      <c r="K38" s="10">
        <f t="shared" si="29"/>
        <v>4.7092663205390748</v>
      </c>
      <c r="L38" s="10">
        <f t="shared" si="30"/>
        <v>4.628903414045233</v>
      </c>
      <c r="M38" s="10">
        <f t="shared" si="31"/>
        <v>4.5512372493800441</v>
      </c>
      <c r="N38" s="10">
        <f t="shared" si="32"/>
        <v>4.4761343244727838</v>
      </c>
      <c r="O38" s="10">
        <f t="shared" si="33"/>
        <v>4.4034698062183555</v>
      </c>
      <c r="P38" s="10">
        <f t="shared" si="79"/>
        <v>9.5126088508819464</v>
      </c>
      <c r="Q38" s="10">
        <f t="shared" si="34"/>
        <v>9.677758310098648</v>
      </c>
      <c r="R38" s="10">
        <f t="shared" si="35"/>
        <v>9.5126088508819464</v>
      </c>
      <c r="S38" s="10">
        <f t="shared" si="36"/>
        <v>9.3530013198268804</v>
      </c>
      <c r="T38" s="10">
        <f t="shared" si="37"/>
        <v>9.1986613640541606</v>
      </c>
      <c r="U38" s="10">
        <f t="shared" si="38"/>
        <v>9.0493324458065274</v>
      </c>
      <c r="V38" s="10">
        <f t="shared" si="80"/>
        <v>4.8837054368367143</v>
      </c>
      <c r="W38" s="10">
        <f t="shared" si="39"/>
        <v>4.9684919895595749</v>
      </c>
      <c r="X38" s="10">
        <f t="shared" si="40"/>
        <v>4.8837054368367143</v>
      </c>
      <c r="Y38" s="10">
        <f t="shared" si="41"/>
        <v>4.8017640704468363</v>
      </c>
      <c r="Z38" s="10">
        <f t="shared" si="42"/>
        <v>4.7225270395813777</v>
      </c>
      <c r="AA38" s="7">
        <f t="shared" si="43"/>
        <v>4.6458626395881728</v>
      </c>
      <c r="AC38" s="10">
        <f t="shared" si="81"/>
        <v>5.4338936177116297</v>
      </c>
      <c r="AD38" s="10">
        <f t="shared" si="82"/>
        <v>5.287490687049031</v>
      </c>
      <c r="AE38" s="10">
        <f t="shared" si="83"/>
        <v>5.1466906808912789</v>
      </c>
      <c r="AF38" s="10">
        <f t="shared" si="84"/>
        <v>4.9947635185904895</v>
      </c>
      <c r="AG38" s="10">
        <f t="shared" si="85"/>
        <v>4.8415318071385078</v>
      </c>
      <c r="AH38" s="10"/>
      <c r="AI38" s="10">
        <f t="shared" si="86"/>
        <v>5.3606586292006018</v>
      </c>
      <c r="AJ38" s="10">
        <f t="shared" si="87"/>
        <v>5.2220841495281407</v>
      </c>
      <c r="AK38" s="10">
        <f t="shared" si="88"/>
        <v>5.0532478424257352</v>
      </c>
      <c r="AL38" s="10">
        <f t="shared" si="89"/>
        <v>4.9151292465674929</v>
      </c>
      <c r="AM38" s="10">
        <f t="shared" si="90"/>
        <v>4.7622823020948131</v>
      </c>
      <c r="AN38" s="10"/>
      <c r="AO38" s="10">
        <f t="shared" si="91"/>
        <v>6.190580821472035</v>
      </c>
      <c r="AP38" s="10">
        <f t="shared" si="92"/>
        <v>5.9921078350762231</v>
      </c>
      <c r="AQ38" s="10">
        <f t="shared" si="93"/>
        <v>5.7052587053245345</v>
      </c>
      <c r="AR38" s="10">
        <f t="shared" si="94"/>
        <v>5.495879722416249</v>
      </c>
      <c r="AS38" s="10">
        <f t="shared" si="95"/>
        <v>5.2839768943308503</v>
      </c>
      <c r="AT38" s="10"/>
      <c r="AU38" s="10">
        <f t="shared" si="96"/>
        <v>5.3957418554853538</v>
      </c>
      <c r="AV38" s="10">
        <f t="shared" si="97"/>
        <v>5.2358411916631979</v>
      </c>
      <c r="AW38" s="10">
        <f t="shared" si="98"/>
        <v>5.0743608762045378</v>
      </c>
      <c r="AX38" s="10">
        <f t="shared" si="99"/>
        <v>4.9208480145912956</v>
      </c>
      <c r="AY38" s="10">
        <f t="shared" si="100"/>
        <v>4.780184355890059</v>
      </c>
    </row>
    <row r="39" spans="1:51" s="9" customFormat="1" x14ac:dyDescent="0.3">
      <c r="A39" s="11" t="s">
        <v>23</v>
      </c>
      <c r="B39" s="9">
        <v>-28.93</v>
      </c>
      <c r="C39" s="10">
        <v>-10.68</v>
      </c>
      <c r="D39" s="10">
        <f t="shared" si="101"/>
        <v>0.36916695471828553</v>
      </c>
      <c r="E39" s="10">
        <f t="shared" si="73"/>
        <v>3.8898921612901702</v>
      </c>
      <c r="F39" s="10">
        <f t="shared" si="74"/>
        <v>3.8235117489814638</v>
      </c>
      <c r="G39" s="10">
        <f t="shared" si="75"/>
        <v>3.7593588672871441</v>
      </c>
      <c r="H39" s="10">
        <f t="shared" si="76"/>
        <v>3.6973232424144191</v>
      </c>
      <c r="I39" s="10">
        <f t="shared" si="77"/>
        <v>3.6373017612063925</v>
      </c>
      <c r="J39" s="10">
        <f t="shared" si="78"/>
        <v>3.964449756375549</v>
      </c>
      <c r="K39" s="10">
        <f t="shared" si="29"/>
        <v>4.0332770090904022</v>
      </c>
      <c r="L39" s="10">
        <f t="shared" si="30"/>
        <v>3.964449756375549</v>
      </c>
      <c r="M39" s="10">
        <f t="shared" si="31"/>
        <v>3.8979321430135427</v>
      </c>
      <c r="N39" s="10">
        <f t="shared" si="32"/>
        <v>3.8336098304225605</v>
      </c>
      <c r="O39" s="10">
        <f t="shared" si="33"/>
        <v>3.7713759046040125</v>
      </c>
      <c r="P39" s="10">
        <f t="shared" si="79"/>
        <v>8.1471261048451638</v>
      </c>
      <c r="Q39" s="10">
        <f t="shared" si="34"/>
        <v>8.2885692663876167</v>
      </c>
      <c r="R39" s="10">
        <f t="shared" si="35"/>
        <v>8.1471261048451638</v>
      </c>
      <c r="S39" s="10">
        <f t="shared" si="36"/>
        <v>8.0104293581195734</v>
      </c>
      <c r="T39" s="10">
        <f t="shared" si="37"/>
        <v>7.8782440551803079</v>
      </c>
      <c r="U39" s="10">
        <f t="shared" si="38"/>
        <v>7.7503504828559517</v>
      </c>
      <c r="V39" s="10">
        <f t="shared" si="80"/>
        <v>4.1826763484696157</v>
      </c>
      <c r="W39" s="10">
        <f t="shared" si="39"/>
        <v>4.2552922572972136</v>
      </c>
      <c r="X39" s="10">
        <f t="shared" si="40"/>
        <v>4.1826763484696157</v>
      </c>
      <c r="Y39" s="10">
        <f t="shared" si="41"/>
        <v>4.1124972151060311</v>
      </c>
      <c r="Z39" s="10">
        <f t="shared" si="42"/>
        <v>4.0446342247577478</v>
      </c>
      <c r="AA39" s="7">
        <f t="shared" si="43"/>
        <v>3.9789745782519397</v>
      </c>
      <c r="AC39" s="10">
        <f t="shared" si="81"/>
        <v>4.6538880382646513</v>
      </c>
      <c r="AD39" s="10">
        <f t="shared" si="82"/>
        <v>4.5285004440804855</v>
      </c>
      <c r="AE39" s="10">
        <f t="shared" si="83"/>
        <v>4.4079115053663882</v>
      </c>
      <c r="AF39" s="10">
        <f t="shared" si="84"/>
        <v>4.2777926526500742</v>
      </c>
      <c r="AG39" s="10">
        <f t="shared" si="85"/>
        <v>4.1465565116470939</v>
      </c>
      <c r="AH39" s="10"/>
      <c r="AI39" s="10">
        <f t="shared" si="86"/>
        <v>4.5911655300611409</v>
      </c>
      <c r="AJ39" s="10">
        <f t="shared" si="87"/>
        <v>4.4724826557305963</v>
      </c>
      <c r="AK39" s="10">
        <f t="shared" si="88"/>
        <v>4.3278818730639017</v>
      </c>
      <c r="AL39" s="10">
        <f t="shared" si="89"/>
        <v>4.2095894429302989</v>
      </c>
      <c r="AM39" s="10">
        <f t="shared" si="90"/>
        <v>4.0786828377203372</v>
      </c>
      <c r="AN39" s="10"/>
      <c r="AO39" s="10">
        <f t="shared" si="91"/>
        <v>5.3019569505470194</v>
      </c>
      <c r="AP39" s="10">
        <f t="shared" si="92"/>
        <v>5.1319736710997645</v>
      </c>
      <c r="AQ39" s="10">
        <f t="shared" si="93"/>
        <v>4.886300158208984</v>
      </c>
      <c r="AR39" s="10">
        <f t="shared" si="94"/>
        <v>4.7069763781399789</v>
      </c>
      <c r="AS39" s="10">
        <f t="shared" si="95"/>
        <v>4.5254910370050903</v>
      </c>
      <c r="AT39" s="10"/>
      <c r="AU39" s="10">
        <f t="shared" si="96"/>
        <v>4.6212127519313215</v>
      </c>
      <c r="AV39" s="10">
        <f t="shared" si="97"/>
        <v>4.4842649500371259</v>
      </c>
      <c r="AW39" s="10">
        <f t="shared" si="98"/>
        <v>4.3459642468215289</v>
      </c>
      <c r="AX39" s="10">
        <f t="shared" si="99"/>
        <v>4.2144873132185277</v>
      </c>
      <c r="AY39" s="10">
        <f t="shared" si="100"/>
        <v>4.0940151500325443</v>
      </c>
    </row>
    <row r="40" spans="1:51" s="3" customFormat="1" x14ac:dyDescent="0.3">
      <c r="A40" s="3" t="s">
        <v>2</v>
      </c>
      <c r="B40" s="3">
        <v>-28.93</v>
      </c>
      <c r="C40" s="7">
        <v>-14.14</v>
      </c>
      <c r="D40" s="7">
        <f t="shared" ref="D40:D47" si="102">C40/B40</f>
        <v>0.48876598686484618</v>
      </c>
      <c r="E40" s="7">
        <f t="shared" si="73"/>
        <v>5.1501006704721917</v>
      </c>
      <c r="F40" s="7">
        <f t="shared" si="74"/>
        <v>5.0622149935016765</v>
      </c>
      <c r="G40" s="7">
        <f t="shared" si="75"/>
        <v>4.977278500322118</v>
      </c>
      <c r="H40" s="7">
        <f t="shared" si="76"/>
        <v>4.8951451917359448</v>
      </c>
      <c r="I40" s="7">
        <f t="shared" si="77"/>
        <v>4.8156785490129579</v>
      </c>
      <c r="J40" s="7">
        <f t="shared" si="78"/>
        <v>5.2488126924297989</v>
      </c>
      <c r="K40" s="7">
        <f t="shared" si="29"/>
        <v>5.3399379127844835</v>
      </c>
      <c r="L40" s="7">
        <f t="shared" si="30"/>
        <v>5.2488126924297989</v>
      </c>
      <c r="M40" s="7">
        <f t="shared" si="31"/>
        <v>5.1607453653756075</v>
      </c>
      <c r="N40" s="7">
        <f t="shared" si="32"/>
        <v>5.0755845507654493</v>
      </c>
      <c r="O40" s="7">
        <f t="shared" si="33"/>
        <v>4.9931886976686073</v>
      </c>
      <c r="P40" s="7">
        <f t="shared" si="79"/>
        <v>10.786550854167661</v>
      </c>
      <c r="Q40" s="7">
        <f t="shared" si="34"/>
        <v>10.973817362052516</v>
      </c>
      <c r="R40" s="7">
        <f t="shared" si="35"/>
        <v>10.786550854167661</v>
      </c>
      <c r="S40" s="7">
        <f t="shared" si="36"/>
        <v>10.605568457285653</v>
      </c>
      <c r="T40" s="7">
        <f t="shared" si="37"/>
        <v>10.430559076802393</v>
      </c>
      <c r="U40" s="7">
        <f t="shared" si="38"/>
        <v>10.261231819062093</v>
      </c>
      <c r="V40" s="7">
        <f t="shared" si="80"/>
        <v>5.5377381617378623</v>
      </c>
      <c r="W40" s="7">
        <f t="shared" si="39"/>
        <v>5.6338794492680337</v>
      </c>
      <c r="X40" s="7">
        <f t="shared" si="40"/>
        <v>5.5377381617378623</v>
      </c>
      <c r="Y40" s="7">
        <f t="shared" si="41"/>
        <v>5.4448230919100453</v>
      </c>
      <c r="Z40" s="7">
        <f t="shared" si="42"/>
        <v>5.3549745260369424</v>
      </c>
      <c r="AA40" s="7">
        <f t="shared" si="43"/>
        <v>5.2680431213934851</v>
      </c>
      <c r="AC40" s="7">
        <f t="shared" si="81"/>
        <v>6.1616083203241727</v>
      </c>
      <c r="AD40" s="7">
        <f t="shared" si="82"/>
        <v>5.9955989025559981</v>
      </c>
      <c r="AE40" s="7">
        <f t="shared" si="83"/>
        <v>5.835942760850255</v>
      </c>
      <c r="AF40" s="7">
        <f t="shared" si="84"/>
        <v>5.6636692985460719</v>
      </c>
      <c r="AG40" s="7">
        <f t="shared" si="85"/>
        <v>5.4899165800271454</v>
      </c>
      <c r="AH40" s="7"/>
      <c r="AI40" s="7">
        <f t="shared" si="86"/>
        <v>6.0785655987888134</v>
      </c>
      <c r="AJ40" s="7">
        <f t="shared" si="87"/>
        <v>5.9214330292163515</v>
      </c>
      <c r="AK40" s="7">
        <f t="shared" si="88"/>
        <v>5.7299859255733674</v>
      </c>
      <c r="AL40" s="7">
        <f t="shared" si="89"/>
        <v>5.5733702924189537</v>
      </c>
      <c r="AM40" s="7">
        <f t="shared" si="90"/>
        <v>5.4000538694162508</v>
      </c>
      <c r="AN40" s="7"/>
      <c r="AO40" s="7">
        <f t="shared" si="91"/>
        <v>7.0196321423909041</v>
      </c>
      <c r="AP40" s="7">
        <f t="shared" si="92"/>
        <v>6.794579373534706</v>
      </c>
      <c r="AQ40" s="7">
        <f t="shared" si="93"/>
        <v>6.4693150034714444</v>
      </c>
      <c r="AR40" s="7">
        <f t="shared" si="94"/>
        <v>6.2318956916572379</v>
      </c>
      <c r="AS40" s="7">
        <f t="shared" si="95"/>
        <v>5.9916145377576759</v>
      </c>
      <c r="AT40" s="7"/>
      <c r="AU40" s="7">
        <f t="shared" si="96"/>
        <v>6.1183472202536402</v>
      </c>
      <c r="AV40" s="7">
        <f t="shared" si="97"/>
        <v>5.9370324338506508</v>
      </c>
      <c r="AW40" s="7">
        <f t="shared" si="98"/>
        <v>5.7539264466344955</v>
      </c>
      <c r="AX40" s="7">
        <f t="shared" si="99"/>
        <v>5.5798549259278998</v>
      </c>
      <c r="AY40" s="7">
        <f t="shared" si="100"/>
        <v>5.4203533915224886</v>
      </c>
    </row>
    <row r="41" spans="1:51" s="9" customFormat="1" x14ac:dyDescent="0.3">
      <c r="A41" s="9" t="s">
        <v>3</v>
      </c>
      <c r="B41" s="9">
        <v>-28.93</v>
      </c>
      <c r="C41" s="10">
        <v>-12.33</v>
      </c>
      <c r="D41" s="10">
        <f t="shared" si="102"/>
        <v>0.42620117525060491</v>
      </c>
      <c r="E41" s="10">
        <f t="shared" si="73"/>
        <v>4.4908586468827529</v>
      </c>
      <c r="F41" s="10">
        <f t="shared" si="74"/>
        <v>4.4142228337960159</v>
      </c>
      <c r="G41" s="10">
        <f t="shared" si="75"/>
        <v>4.3401586922893713</v>
      </c>
      <c r="H41" s="10">
        <f t="shared" si="76"/>
        <v>4.2685389118885571</v>
      </c>
      <c r="I41" s="10">
        <f t="shared" si="77"/>
        <v>4.1992444490332232</v>
      </c>
      <c r="J41" s="10">
        <f t="shared" si="78"/>
        <v>4.5769349715459287</v>
      </c>
      <c r="K41" s="10">
        <f t="shared" si="29"/>
        <v>4.656395648135268</v>
      </c>
      <c r="L41" s="10">
        <f t="shared" si="30"/>
        <v>4.5769349715459287</v>
      </c>
      <c r="M41" s="10">
        <f t="shared" si="31"/>
        <v>4.5001407606139496</v>
      </c>
      <c r="N41" s="10">
        <f t="shared" si="32"/>
        <v>4.4258810120889676</v>
      </c>
      <c r="O41" s="10">
        <f t="shared" si="33"/>
        <v>4.3540322943602501</v>
      </c>
      <c r="P41" s="10">
        <f t="shared" si="79"/>
        <v>9.4058113176723666</v>
      </c>
      <c r="Q41" s="10">
        <f t="shared" si="34"/>
        <v>9.5691066530486228</v>
      </c>
      <c r="R41" s="10">
        <f t="shared" si="35"/>
        <v>9.4058113176723666</v>
      </c>
      <c r="S41" s="10">
        <f t="shared" si="36"/>
        <v>9.2479956915369232</v>
      </c>
      <c r="T41" s="10">
        <f t="shared" si="37"/>
        <v>9.0953885019076015</v>
      </c>
      <c r="U41" s="10">
        <f t="shared" si="38"/>
        <v>8.9477360911623478</v>
      </c>
      <c r="V41" s="10">
        <f t="shared" si="80"/>
        <v>4.8288763461264388</v>
      </c>
      <c r="W41" s="10">
        <f t="shared" si="39"/>
        <v>4.9127110049133567</v>
      </c>
      <c r="X41" s="10">
        <f t="shared" si="40"/>
        <v>4.8288763461264388</v>
      </c>
      <c r="Y41" s="10">
        <f t="shared" si="41"/>
        <v>4.7478549309229745</v>
      </c>
      <c r="Z41" s="10">
        <f t="shared" si="42"/>
        <v>4.6695074898186357</v>
      </c>
      <c r="AA41" s="7">
        <f t="shared" si="43"/>
        <v>4.5937037968020986</v>
      </c>
      <c r="AC41" s="10">
        <f t="shared" si="81"/>
        <v>5.3728875947381232</v>
      </c>
      <c r="AD41" s="10">
        <f t="shared" si="82"/>
        <v>5.2281283216771897</v>
      </c>
      <c r="AE41" s="10">
        <f t="shared" si="83"/>
        <v>5.0889090693977117</v>
      </c>
      <c r="AF41" s="10">
        <f t="shared" si="84"/>
        <v>4.9386875849415182</v>
      </c>
      <c r="AG41" s="10">
        <f t="shared" si="85"/>
        <v>4.7871761974352687</v>
      </c>
      <c r="AH41" s="10"/>
      <c r="AI41" s="10">
        <f t="shared" si="86"/>
        <v>5.3004748113908118</v>
      </c>
      <c r="AJ41" s="10">
        <f t="shared" si="87"/>
        <v>5.1634560997339189</v>
      </c>
      <c r="AK41" s="10">
        <f t="shared" si="88"/>
        <v>4.9965153085091671</v>
      </c>
      <c r="AL41" s="10">
        <f t="shared" si="89"/>
        <v>4.8599473624841369</v>
      </c>
      <c r="AM41" s="10">
        <f t="shared" si="90"/>
        <v>4.7088164221996021</v>
      </c>
      <c r="AN41" s="10"/>
      <c r="AO41" s="10">
        <f t="shared" si="91"/>
        <v>6.121079513131531</v>
      </c>
      <c r="AP41" s="10">
        <f t="shared" si="92"/>
        <v>5.924834771971919</v>
      </c>
      <c r="AQ41" s="10">
        <f t="shared" si="93"/>
        <v>5.6412060815277867</v>
      </c>
      <c r="AR41" s="10">
        <f t="shared" si="94"/>
        <v>5.4341777848750885</v>
      </c>
      <c r="AS41" s="10">
        <f t="shared" si="95"/>
        <v>5.2246539781154278</v>
      </c>
      <c r="AT41" s="10"/>
      <c r="AU41" s="10">
        <f t="shared" si="96"/>
        <v>5.3351641602353173</v>
      </c>
      <c r="AV41" s="10">
        <f t="shared" si="97"/>
        <v>5.1770586923181421</v>
      </c>
      <c r="AW41" s="10">
        <f t="shared" si="98"/>
        <v>5.0173913074259779</v>
      </c>
      <c r="AX41" s="10">
        <f t="shared" si="99"/>
        <v>4.8656019262157715</v>
      </c>
      <c r="AY41" s="10">
        <f t="shared" si="100"/>
        <v>4.7265174906274598</v>
      </c>
    </row>
    <row r="42" spans="1:51" s="9" customFormat="1" x14ac:dyDescent="0.3">
      <c r="A42" s="9" t="s">
        <v>4</v>
      </c>
      <c r="B42" s="9">
        <v>-28.93</v>
      </c>
      <c r="C42" s="10">
        <v>-9.4700000000000006</v>
      </c>
      <c r="D42" s="10">
        <f t="shared" si="102"/>
        <v>0.32734185966125134</v>
      </c>
      <c r="E42" s="10">
        <f t="shared" si="73"/>
        <v>3.4491834051889434</v>
      </c>
      <c r="F42" s="10">
        <f t="shared" si="74"/>
        <v>3.3903236201174596</v>
      </c>
      <c r="G42" s="10">
        <f t="shared" si="75"/>
        <v>3.3334389956188444</v>
      </c>
      <c r="H42" s="10">
        <f t="shared" si="76"/>
        <v>3.2784317514667185</v>
      </c>
      <c r="I42" s="10">
        <f t="shared" si="77"/>
        <v>3.2252104568000508</v>
      </c>
      <c r="J42" s="10">
        <f t="shared" si="78"/>
        <v>3.5152939319172711</v>
      </c>
      <c r="K42" s="10">
        <f t="shared" si="29"/>
        <v>3.5763233404575017</v>
      </c>
      <c r="L42" s="10">
        <f t="shared" si="30"/>
        <v>3.5152939319172711</v>
      </c>
      <c r="M42" s="10">
        <f t="shared" si="31"/>
        <v>3.4563124901065785</v>
      </c>
      <c r="N42" s="10">
        <f t="shared" si="32"/>
        <v>3.399277630533863</v>
      </c>
      <c r="O42" s="10">
        <f t="shared" si="33"/>
        <v>3.344094552116105</v>
      </c>
      <c r="P42" s="10">
        <f t="shared" si="79"/>
        <v>7.2240902821052169</v>
      </c>
      <c r="Q42" s="10">
        <f t="shared" si="34"/>
        <v>7.3495085161695437</v>
      </c>
      <c r="R42" s="10">
        <f t="shared" si="35"/>
        <v>7.2240902821052169</v>
      </c>
      <c r="S42" s="10">
        <f t="shared" si="36"/>
        <v>7.1028807136135175</v>
      </c>
      <c r="T42" s="10">
        <f t="shared" si="37"/>
        <v>6.9856714609136255</v>
      </c>
      <c r="U42" s="10">
        <f t="shared" si="38"/>
        <v>6.8722677034312607</v>
      </c>
      <c r="V42" s="10">
        <f t="shared" si="80"/>
        <v>3.7087963501879462</v>
      </c>
      <c r="W42" s="10">
        <f t="shared" si="39"/>
        <v>3.7731851757120429</v>
      </c>
      <c r="X42" s="10">
        <f t="shared" si="40"/>
        <v>3.7087963501879462</v>
      </c>
      <c r="Y42" s="10">
        <f t="shared" si="41"/>
        <v>3.6465682235069403</v>
      </c>
      <c r="Z42" s="10">
        <f t="shared" si="42"/>
        <v>3.5863938303797633</v>
      </c>
      <c r="AA42" s="7">
        <f t="shared" si="43"/>
        <v>3.5281731513151566</v>
      </c>
      <c r="AC42" s="10">
        <f t="shared" si="81"/>
        <v>4.1266216968507727</v>
      </c>
      <c r="AD42" s="10">
        <f t="shared" si="82"/>
        <v>4.0154400005095692</v>
      </c>
      <c r="AE42" s="10">
        <f t="shared" si="83"/>
        <v>3.9085132917434176</v>
      </c>
      <c r="AF42" s="10">
        <f t="shared" si="84"/>
        <v>3.7931363689696824</v>
      </c>
      <c r="AG42" s="10">
        <f t="shared" si="85"/>
        <v>3.6767687420691</v>
      </c>
      <c r="AH42" s="10"/>
      <c r="AI42" s="10">
        <f t="shared" si="86"/>
        <v>4.0710053904193826</v>
      </c>
      <c r="AJ42" s="10">
        <f t="shared" si="87"/>
        <v>3.9657687967948272</v>
      </c>
      <c r="AK42" s="10">
        <f t="shared" si="88"/>
        <v>3.8375506870707072</v>
      </c>
      <c r="AL42" s="10">
        <f t="shared" si="89"/>
        <v>3.7326603019241511</v>
      </c>
      <c r="AM42" s="10">
        <f t="shared" si="90"/>
        <v>3.6165848757688757</v>
      </c>
      <c r="AN42" s="10"/>
      <c r="AO42" s="10">
        <f t="shared" si="91"/>
        <v>4.7012670713183784</v>
      </c>
      <c r="AP42" s="10">
        <f t="shared" si="92"/>
        <v>4.5505421971268509</v>
      </c>
      <c r="AQ42" s="10">
        <f t="shared" si="93"/>
        <v>4.3327024811085284</v>
      </c>
      <c r="AR42" s="10">
        <f t="shared" si="94"/>
        <v>4.1736953465342328</v>
      </c>
      <c r="AS42" s="10">
        <f t="shared" si="95"/>
        <v>4.0127715468575103</v>
      </c>
      <c r="AT42" s="10"/>
      <c r="AU42" s="10">
        <f t="shared" si="96"/>
        <v>4.0976483858417243</v>
      </c>
      <c r="AV42" s="10">
        <f t="shared" si="97"/>
        <v>3.9762162056977139</v>
      </c>
      <c r="AW42" s="10">
        <f t="shared" si="98"/>
        <v>3.8535844023782659</v>
      </c>
      <c r="AX42" s="10">
        <f t="shared" si="99"/>
        <v>3.7370032636872152</v>
      </c>
      <c r="AY42" s="10">
        <f t="shared" si="100"/>
        <v>3.6301801002629399</v>
      </c>
    </row>
    <row r="43" spans="1:51" s="9" customFormat="1" x14ac:dyDescent="0.3">
      <c r="A43" s="9">
        <v>102</v>
      </c>
      <c r="B43" s="9">
        <v>-28.93</v>
      </c>
      <c r="C43" s="10">
        <v>-13.67</v>
      </c>
      <c r="D43" s="10">
        <f t="shared" si="102"/>
        <v>0.47251987556170066</v>
      </c>
      <c r="E43" s="10">
        <f t="shared" si="73"/>
        <v>4.9789162776064257</v>
      </c>
      <c r="F43" s="10">
        <f t="shared" si="74"/>
        <v>4.8939518360090464</v>
      </c>
      <c r="G43" s="10">
        <f t="shared" si="75"/>
        <v>4.8118385501699681</v>
      </c>
      <c r="H43" s="10">
        <f t="shared" si="76"/>
        <v>4.7324352737645237</v>
      </c>
      <c r="I43" s="10">
        <f t="shared" si="77"/>
        <v>4.6556100258138002</v>
      </c>
      <c r="J43" s="10">
        <f t="shared" si="78"/>
        <v>5.0743472068964177</v>
      </c>
      <c r="K43" s="10">
        <f t="shared" si="29"/>
        <v>5.1624435125717039</v>
      </c>
      <c r="L43" s="10">
        <f t="shared" si="30"/>
        <v>5.0743472068964177</v>
      </c>
      <c r="M43" s="10">
        <f t="shared" si="31"/>
        <v>4.9892071530894313</v>
      </c>
      <c r="N43" s="10">
        <f t="shared" si="32"/>
        <v>4.9068770020483514</v>
      </c>
      <c r="O43" s="10">
        <f t="shared" si="33"/>
        <v>4.8272199078592548</v>
      </c>
      <c r="P43" s="10">
        <f t="shared" si="79"/>
        <v>10.42801627839264</v>
      </c>
      <c r="Q43" s="10">
        <f t="shared" si="34"/>
        <v>10.609058227670291</v>
      </c>
      <c r="R43" s="10">
        <f t="shared" si="35"/>
        <v>10.42801627839264</v>
      </c>
      <c r="S43" s="10">
        <f t="shared" si="36"/>
        <v>10.253049562312226</v>
      </c>
      <c r="T43" s="10">
        <f t="shared" si="37"/>
        <v>10.083857325310376</v>
      </c>
      <c r="U43" s="10">
        <f t="shared" si="38"/>
        <v>9.9201583427566344</v>
      </c>
      <c r="V43" s="10">
        <f t="shared" si="80"/>
        <v>5.3536690714962214</v>
      </c>
      <c r="W43" s="10">
        <f t="shared" si="39"/>
        <v>5.4466147150985869</v>
      </c>
      <c r="X43" s="10">
        <f t="shared" si="40"/>
        <v>5.3536690714962214</v>
      </c>
      <c r="Y43" s="10">
        <f t="shared" si="41"/>
        <v>5.2638424092227947</v>
      </c>
      <c r="Z43" s="10">
        <f t="shared" si="42"/>
        <v>5.1769803232620228</v>
      </c>
      <c r="AA43" s="7">
        <f t="shared" si="43"/>
        <v>5.0929384348973796</v>
      </c>
      <c r="AC43" s="10">
        <f t="shared" si="81"/>
        <v>5.9568023860559727</v>
      </c>
      <c r="AD43" s="10">
        <f t="shared" si="82"/>
        <v>5.7963109616648163</v>
      </c>
      <c r="AE43" s="10">
        <f t="shared" si="83"/>
        <v>5.6419616365504242</v>
      </c>
      <c r="AF43" s="10">
        <f t="shared" si="84"/>
        <v>5.4754143784388125</v>
      </c>
      <c r="AG43" s="10">
        <f t="shared" si="85"/>
        <v>5.3074370331662708</v>
      </c>
      <c r="AH43" s="10"/>
      <c r="AI43" s="10">
        <f t="shared" si="86"/>
        <v>5.8765199247130893</v>
      </c>
      <c r="AJ43" s="10">
        <f t="shared" si="87"/>
        <v>5.7246102906214658</v>
      </c>
      <c r="AK43" s="10">
        <f t="shared" si="88"/>
        <v>5.5395267045677468</v>
      </c>
      <c r="AL43" s="10">
        <f t="shared" si="89"/>
        <v>5.3881168244248299</v>
      </c>
      <c r="AM43" s="10">
        <f t="shared" si="90"/>
        <v>5.2205612726251873</v>
      </c>
      <c r="AN43" s="10"/>
      <c r="AO43" s="10">
        <f t="shared" si="91"/>
        <v>6.7863063215334973</v>
      </c>
      <c r="AP43" s="10">
        <f t="shared" si="92"/>
        <v>6.5687340902559717</v>
      </c>
      <c r="AQ43" s="10">
        <f t="shared" si="93"/>
        <v>6.2542811950109369</v>
      </c>
      <c r="AR43" s="10">
        <f t="shared" si="94"/>
        <v>6.0247534727690555</v>
      </c>
      <c r="AS43" s="10">
        <f t="shared" si="95"/>
        <v>5.7924590333201857</v>
      </c>
      <c r="AT43" s="10"/>
      <c r="AU43" s="10">
        <f t="shared" si="96"/>
        <v>5.9149792433428052</v>
      </c>
      <c r="AV43" s="10">
        <f t="shared" si="97"/>
        <v>5.7396911860493915</v>
      </c>
      <c r="AW43" s="10">
        <f t="shared" si="98"/>
        <v>5.562671465735046</v>
      </c>
      <c r="AX43" s="10">
        <f t="shared" si="99"/>
        <v>5.3943859149529274</v>
      </c>
      <c r="AY43" s="10">
        <f t="shared" si="100"/>
        <v>5.2401860581409068</v>
      </c>
    </row>
    <row r="44" spans="1:51" s="9" customFormat="1" x14ac:dyDescent="0.3">
      <c r="A44" s="11" t="s">
        <v>24</v>
      </c>
      <c r="B44" s="9">
        <v>-28.93</v>
      </c>
      <c r="C44" s="10">
        <v>-3.02</v>
      </c>
      <c r="D44" s="10">
        <f t="shared" si="102"/>
        <v>0.1043899066712755</v>
      </c>
      <c r="E44" s="10">
        <f t="shared" si="73"/>
        <v>1.0999507796906662</v>
      </c>
      <c r="F44" s="10">
        <f t="shared" si="74"/>
        <v>1.0811802885696649</v>
      </c>
      <c r="G44" s="10">
        <f t="shared" si="75"/>
        <v>1.0630396797010464</v>
      </c>
      <c r="H44" s="10">
        <f t="shared" si="76"/>
        <v>1.0454977707950885</v>
      </c>
      <c r="I44" s="10">
        <f t="shared" si="77"/>
        <v>1.0285254043860774</v>
      </c>
      <c r="J44" s="10">
        <f t="shared" si="78"/>
        <v>1.1210335453421496</v>
      </c>
      <c r="K44" s="10">
        <f t="shared" si="29"/>
        <v>1.1404959332821176</v>
      </c>
      <c r="L44" s="10">
        <f t="shared" si="30"/>
        <v>1.1210335453421496</v>
      </c>
      <c r="M44" s="10">
        <f t="shared" si="31"/>
        <v>1.1022242576686234</v>
      </c>
      <c r="N44" s="10">
        <f t="shared" si="32"/>
        <v>1.0840357385651811</v>
      </c>
      <c r="O44" s="10">
        <f t="shared" si="33"/>
        <v>1.0664377557962657</v>
      </c>
      <c r="P44" s="10">
        <f t="shared" si="79"/>
        <v>2.3037753592352432</v>
      </c>
      <c r="Q44" s="10">
        <f t="shared" si="34"/>
        <v>2.3437714592219665</v>
      </c>
      <c r="R44" s="10">
        <f t="shared" si="35"/>
        <v>2.3037753592352432</v>
      </c>
      <c r="S44" s="10">
        <f t="shared" si="36"/>
        <v>2.2651214102547859</v>
      </c>
      <c r="T44" s="10">
        <f t="shared" si="37"/>
        <v>2.2277431691614731</v>
      </c>
      <c r="U44" s="10">
        <f t="shared" si="38"/>
        <v>2.191578507324436</v>
      </c>
      <c r="V44" s="10">
        <f t="shared" si="80"/>
        <v>1.1827418138930939</v>
      </c>
      <c r="W44" s="10">
        <f t="shared" si="39"/>
        <v>1.2032755259398489</v>
      </c>
      <c r="X44" s="10">
        <f t="shared" si="40"/>
        <v>1.1827418138930939</v>
      </c>
      <c r="Y44" s="10">
        <f t="shared" si="41"/>
        <v>1.1628971525861627</v>
      </c>
      <c r="Z44" s="10">
        <f t="shared" si="42"/>
        <v>1.143707430596292</v>
      </c>
      <c r="AA44" s="7">
        <f t="shared" si="43"/>
        <v>1.1251407515281704</v>
      </c>
      <c r="AC44" s="10">
        <f t="shared" si="81"/>
        <v>1.3159870669999296</v>
      </c>
      <c r="AD44" s="10">
        <f t="shared" si="82"/>
        <v>1.2805310244497254</v>
      </c>
      <c r="AE44" s="10">
        <f t="shared" si="83"/>
        <v>1.2464319050755144</v>
      </c>
      <c r="AF44" s="10">
        <f t="shared" si="84"/>
        <v>1.2096379972849463</v>
      </c>
      <c r="AG44" s="10">
        <f t="shared" si="85"/>
        <v>1.1725281521698712</v>
      </c>
      <c r="AH44" s="10"/>
      <c r="AI44" s="10">
        <f t="shared" si="86"/>
        <v>1.2982509270397609</v>
      </c>
      <c r="AJ44" s="10">
        <f t="shared" si="87"/>
        <v>1.2646907884182024</v>
      </c>
      <c r="AK44" s="10">
        <f t="shared" si="88"/>
        <v>1.2238018030573954</v>
      </c>
      <c r="AL44" s="10">
        <f t="shared" si="89"/>
        <v>1.1903520709409645</v>
      </c>
      <c r="AM44" s="10">
        <f t="shared" si="90"/>
        <v>1.1533354091681103</v>
      </c>
      <c r="AN44" s="10"/>
      <c r="AO44" s="10">
        <f t="shared" si="91"/>
        <v>1.4992425084880148</v>
      </c>
      <c r="AP44" s="10">
        <f t="shared" si="92"/>
        <v>1.451176075535701</v>
      </c>
      <c r="AQ44" s="10">
        <f t="shared" si="93"/>
        <v>1.3817065990441133</v>
      </c>
      <c r="AR44" s="10">
        <f t="shared" si="94"/>
        <v>1.3309989383878968</v>
      </c>
      <c r="AS44" s="10">
        <f t="shared" si="95"/>
        <v>1.2796800497898291</v>
      </c>
      <c r="AT44" s="10"/>
      <c r="AU44" s="10">
        <f t="shared" si="96"/>
        <v>1.3067474261079204</v>
      </c>
      <c r="AV44" s="10">
        <f t="shared" si="97"/>
        <v>1.2680224858719213</v>
      </c>
      <c r="AW44" s="10">
        <f t="shared" si="98"/>
        <v>1.2289149836517805</v>
      </c>
      <c r="AX44" s="10">
        <f t="shared" si="99"/>
        <v>1.1917370492434411</v>
      </c>
      <c r="AY44" s="10">
        <f t="shared" si="100"/>
        <v>1.1576709506646334</v>
      </c>
    </row>
    <row r="45" spans="1:51" s="9" customFormat="1" x14ac:dyDescent="0.3">
      <c r="A45" s="11" t="s">
        <v>25</v>
      </c>
      <c r="B45" s="9">
        <v>-28.93</v>
      </c>
      <c r="C45" s="10">
        <v>-10.77</v>
      </c>
      <c r="D45" s="10">
        <f t="shared" si="102"/>
        <v>0.37227791220186657</v>
      </c>
      <c r="E45" s="10">
        <f t="shared" si="73"/>
        <v>3.9226721514134013</v>
      </c>
      <c r="F45" s="10">
        <f t="shared" si="74"/>
        <v>3.8557323536077117</v>
      </c>
      <c r="G45" s="10">
        <f t="shared" si="75"/>
        <v>3.7910388577418104</v>
      </c>
      <c r="H45" s="10">
        <f t="shared" si="76"/>
        <v>3.7284804607493718</v>
      </c>
      <c r="I45" s="10">
        <f t="shared" si="77"/>
        <v>3.6679531805424008</v>
      </c>
      <c r="J45" s="10">
        <f t="shared" si="78"/>
        <v>3.9978580408393878</v>
      </c>
      <c r="K45" s="10">
        <f t="shared" si="29"/>
        <v>4.0672652984928499</v>
      </c>
      <c r="L45" s="10">
        <f t="shared" si="30"/>
        <v>3.9978580408393878</v>
      </c>
      <c r="M45" s="10">
        <f t="shared" si="31"/>
        <v>3.9307798857917469</v>
      </c>
      <c r="N45" s="10">
        <f t="shared" si="32"/>
        <v>3.8659155312407285</v>
      </c>
      <c r="O45" s="10">
        <f t="shared" si="33"/>
        <v>3.8031571622270799</v>
      </c>
      <c r="P45" s="10">
        <f t="shared" si="79"/>
        <v>8.2157816619084674</v>
      </c>
      <c r="Q45" s="10">
        <f t="shared" si="34"/>
        <v>8.3584167602054897</v>
      </c>
      <c r="R45" s="10">
        <f t="shared" si="35"/>
        <v>8.2157816619084674</v>
      </c>
      <c r="S45" s="10">
        <f t="shared" si="36"/>
        <v>8.0779329763059753</v>
      </c>
      <c r="T45" s="10">
        <f t="shared" si="37"/>
        <v>7.9446337522745241</v>
      </c>
      <c r="U45" s="10">
        <f t="shared" si="38"/>
        <v>7.8156624251272095</v>
      </c>
      <c r="V45" s="10">
        <f t="shared" si="80"/>
        <v>4.2179236210690787</v>
      </c>
      <c r="W45" s="10">
        <f t="shared" si="39"/>
        <v>4.2911514617126398</v>
      </c>
      <c r="X45" s="10">
        <f t="shared" si="40"/>
        <v>4.2179236210690787</v>
      </c>
      <c r="Y45" s="10">
        <f t="shared" si="41"/>
        <v>4.1471530905142284</v>
      </c>
      <c r="Z45" s="10">
        <f t="shared" si="42"/>
        <v>4.078718221033796</v>
      </c>
      <c r="AA45" s="7">
        <f t="shared" si="43"/>
        <v>4.0125052629001301</v>
      </c>
      <c r="AC45" s="10">
        <f t="shared" si="81"/>
        <v>4.6931061958904765</v>
      </c>
      <c r="AD45" s="10">
        <f t="shared" si="82"/>
        <v>4.5666619646766691</v>
      </c>
      <c r="AE45" s="10">
        <f t="shared" si="83"/>
        <v>4.4450568270408235</v>
      </c>
      <c r="AF45" s="10">
        <f t="shared" si="84"/>
        <v>4.3138414671386984</v>
      </c>
      <c r="AG45" s="10">
        <f t="shared" si="85"/>
        <v>4.1814994035991759</v>
      </c>
      <c r="AH45" s="10"/>
      <c r="AI45" s="10">
        <f t="shared" si="86"/>
        <v>4.6298551272245776</v>
      </c>
      <c r="AJ45" s="10">
        <f t="shared" si="87"/>
        <v>4.5101721163125958</v>
      </c>
      <c r="AK45" s="10">
        <f t="shared" si="88"/>
        <v>4.3643527877245525</v>
      </c>
      <c r="AL45" s="10">
        <f t="shared" si="89"/>
        <v>4.2450635112695982</v>
      </c>
      <c r="AM45" s="10">
        <f t="shared" si="90"/>
        <v>4.1130537605101143</v>
      </c>
      <c r="AN45" s="10"/>
      <c r="AO45" s="10">
        <f t="shared" si="91"/>
        <v>5.3466363630516289</v>
      </c>
      <c r="AP45" s="10">
        <f t="shared" si="92"/>
        <v>5.175220640238245</v>
      </c>
      <c r="AQ45" s="10">
        <f t="shared" si="93"/>
        <v>4.9274768449354633</v>
      </c>
      <c r="AR45" s="10">
        <f t="shared" si="94"/>
        <v>4.7466419094164394</v>
      </c>
      <c r="AS45" s="10">
        <f t="shared" si="95"/>
        <v>4.5636271974292901</v>
      </c>
      <c r="AT45" s="10"/>
      <c r="AU45" s="10">
        <f t="shared" si="96"/>
        <v>4.66015555602063</v>
      </c>
      <c r="AV45" s="10">
        <f t="shared" si="97"/>
        <v>4.5220536996160901</v>
      </c>
      <c r="AW45" s="10">
        <f t="shared" si="98"/>
        <v>4.3825875410363162</v>
      </c>
      <c r="AX45" s="10">
        <f t="shared" si="99"/>
        <v>4.2500026557456492</v>
      </c>
      <c r="AY45" s="10">
        <f t="shared" si="100"/>
        <v>4.1285152777013581</v>
      </c>
    </row>
    <row r="46" spans="1:51" s="3" customFormat="1" ht="16.5" customHeight="1" x14ac:dyDescent="0.3">
      <c r="A46" s="8">
        <v>12</v>
      </c>
      <c r="B46" s="3">
        <v>-28.93</v>
      </c>
      <c r="C46" s="7">
        <v>-7</v>
      </c>
      <c r="D46" s="7">
        <f t="shared" si="102"/>
        <v>0.24196335983408226</v>
      </c>
      <c r="E46" s="7">
        <f t="shared" si="73"/>
        <v>2.5495547873624709</v>
      </c>
      <c r="F46" s="7">
        <f t="shared" si="74"/>
        <v>2.506047026485978</v>
      </c>
      <c r="G46" s="7">
        <f t="shared" si="75"/>
        <v>2.4639992575852063</v>
      </c>
      <c r="H46" s="7">
        <f t="shared" si="76"/>
        <v>2.4233392038296753</v>
      </c>
      <c r="I46" s="7">
        <f t="shared" si="77"/>
        <v>2.383999281689583</v>
      </c>
      <c r="J46" s="7">
        <f t="shared" si="78"/>
        <v>2.5984221249652468</v>
      </c>
      <c r="K46" s="7">
        <f t="shared" si="29"/>
        <v>2.6435336201903383</v>
      </c>
      <c r="L46" s="7">
        <f t="shared" si="30"/>
        <v>2.5984221249652468</v>
      </c>
      <c r="M46" s="7">
        <f t="shared" si="31"/>
        <v>2.554824438304756</v>
      </c>
      <c r="N46" s="7">
        <f t="shared" si="32"/>
        <v>2.5126656191908165</v>
      </c>
      <c r="O46" s="7">
        <f t="shared" si="33"/>
        <v>2.4718755929052514</v>
      </c>
      <c r="P46" s="7">
        <f t="shared" si="79"/>
        <v>5.3398766604790389</v>
      </c>
      <c r="Q46" s="7">
        <f t="shared" si="34"/>
        <v>5.4325828525012456</v>
      </c>
      <c r="R46" s="7">
        <f t="shared" si="35"/>
        <v>5.3398766604790389</v>
      </c>
      <c r="S46" s="7">
        <f t="shared" si="36"/>
        <v>5.2502814144978469</v>
      </c>
      <c r="T46" s="7">
        <f t="shared" si="37"/>
        <v>5.1636431073279159</v>
      </c>
      <c r="U46" s="7">
        <f t="shared" si="38"/>
        <v>5.0798177322089559</v>
      </c>
      <c r="V46" s="7">
        <f t="shared" si="80"/>
        <v>2.7414545355137934</v>
      </c>
      <c r="W46" s="7">
        <f t="shared" si="39"/>
        <v>2.7890492323109082</v>
      </c>
      <c r="X46" s="7">
        <f t="shared" si="40"/>
        <v>2.7414545355137934</v>
      </c>
      <c r="Y46" s="7">
        <f t="shared" si="41"/>
        <v>2.6954569761930918</v>
      </c>
      <c r="Z46" s="7">
        <f t="shared" si="42"/>
        <v>2.6509774881371007</v>
      </c>
      <c r="AA46" s="7">
        <f t="shared" si="43"/>
        <v>2.6079421393037059</v>
      </c>
      <c r="AC46" s="7">
        <f t="shared" si="81"/>
        <v>3.0503011486753331</v>
      </c>
      <c r="AD46" s="7">
        <f t="shared" si="82"/>
        <v>2.9681182685920784</v>
      </c>
      <c r="AE46" s="7">
        <f t="shared" si="83"/>
        <v>2.8890805746783443</v>
      </c>
      <c r="AF46" s="7">
        <f t="shared" si="84"/>
        <v>2.8037966824485507</v>
      </c>
      <c r="AG46" s="7">
        <f t="shared" si="85"/>
        <v>2.7177804851619531</v>
      </c>
      <c r="AH46" s="7"/>
      <c r="AI46" s="7">
        <f t="shared" si="86"/>
        <v>3.0091908904895117</v>
      </c>
      <c r="AJ46" s="7">
        <f t="shared" si="87"/>
        <v>2.9314024897110653</v>
      </c>
      <c r="AK46" s="7">
        <f t="shared" si="88"/>
        <v>2.8366266958283997</v>
      </c>
      <c r="AL46" s="7">
        <f t="shared" si="89"/>
        <v>2.7590942041677984</v>
      </c>
      <c r="AM46" s="7">
        <f t="shared" si="90"/>
        <v>2.6732939947605203</v>
      </c>
      <c r="AN46" s="7"/>
      <c r="AO46" s="7">
        <f t="shared" si="91"/>
        <v>3.4750654170251996</v>
      </c>
      <c r="AP46" s="7">
        <f t="shared" si="92"/>
        <v>3.3636531552152009</v>
      </c>
      <c r="AQ46" s="7">
        <f t="shared" si="93"/>
        <v>3.2026311898373487</v>
      </c>
      <c r="AR46" s="7">
        <f t="shared" si="94"/>
        <v>3.0850968770580387</v>
      </c>
      <c r="AS46" s="7">
        <f t="shared" si="95"/>
        <v>2.9661458107711267</v>
      </c>
      <c r="AT46" s="7"/>
      <c r="AU46" s="7">
        <f t="shared" si="96"/>
        <v>3.0288847625018023</v>
      </c>
      <c r="AV46" s="7">
        <f t="shared" si="97"/>
        <v>2.9391249672527975</v>
      </c>
      <c r="AW46" s="7">
        <f t="shared" si="98"/>
        <v>2.8484784389279683</v>
      </c>
      <c r="AX46" s="7">
        <f t="shared" si="99"/>
        <v>2.7623044187761883</v>
      </c>
      <c r="AY46" s="7">
        <f t="shared" si="100"/>
        <v>2.6833432631299448</v>
      </c>
    </row>
    <row r="47" spans="1:51" s="3" customFormat="1" x14ac:dyDescent="0.3">
      <c r="A47" s="3">
        <v>112</v>
      </c>
      <c r="B47" s="3">
        <v>-28.93</v>
      </c>
      <c r="C47" s="7">
        <v>-9.59</v>
      </c>
      <c r="D47" s="7">
        <f t="shared" si="102"/>
        <v>0.3314898029726927</v>
      </c>
      <c r="E47" s="7">
        <f t="shared" si="73"/>
        <v>3.4928900586865854</v>
      </c>
      <c r="F47" s="7">
        <f t="shared" si="74"/>
        <v>3.4332844262857902</v>
      </c>
      <c r="G47" s="7">
        <f t="shared" si="75"/>
        <v>3.3756789828917331</v>
      </c>
      <c r="H47" s="7">
        <f t="shared" si="76"/>
        <v>3.3199747092466554</v>
      </c>
      <c r="I47" s="7">
        <f t="shared" si="77"/>
        <v>3.266079015914729</v>
      </c>
      <c r="J47" s="7">
        <f t="shared" si="78"/>
        <v>3.5598383112023884</v>
      </c>
      <c r="K47" s="7">
        <f t="shared" si="29"/>
        <v>3.6216410596607633</v>
      </c>
      <c r="L47" s="7">
        <f t="shared" si="30"/>
        <v>3.5598383112023884</v>
      </c>
      <c r="M47" s="7">
        <f t="shared" si="31"/>
        <v>3.5001094804775157</v>
      </c>
      <c r="N47" s="7">
        <f t="shared" si="32"/>
        <v>3.4423518982914185</v>
      </c>
      <c r="O47" s="7">
        <f t="shared" si="33"/>
        <v>3.3864695622801939</v>
      </c>
      <c r="P47" s="7">
        <f t="shared" si="79"/>
        <v>7.3156310248562839</v>
      </c>
      <c r="Q47" s="7">
        <f t="shared" si="34"/>
        <v>7.4426385079267057</v>
      </c>
      <c r="R47" s="7">
        <f t="shared" si="35"/>
        <v>7.3156310248562839</v>
      </c>
      <c r="S47" s="7">
        <f t="shared" si="36"/>
        <v>7.1928855378620504</v>
      </c>
      <c r="T47" s="7">
        <f t="shared" si="37"/>
        <v>7.0741910570392452</v>
      </c>
      <c r="U47" s="7">
        <f t="shared" si="38"/>
        <v>6.9593502931262696</v>
      </c>
      <c r="V47" s="7">
        <f t="shared" si="80"/>
        <v>3.7557927136538964</v>
      </c>
      <c r="W47" s="7">
        <f t="shared" si="39"/>
        <v>3.8209974482659432</v>
      </c>
      <c r="X47" s="7">
        <f t="shared" si="40"/>
        <v>3.7557927136538964</v>
      </c>
      <c r="Y47" s="7">
        <f t="shared" si="41"/>
        <v>3.6927760573845352</v>
      </c>
      <c r="Z47" s="7">
        <f t="shared" si="42"/>
        <v>3.6318391587478271</v>
      </c>
      <c r="AA47" s="7">
        <f t="shared" si="43"/>
        <v>3.5728807308460766</v>
      </c>
      <c r="AC47" s="7">
        <f t="shared" si="81"/>
        <v>4.1789125736852064</v>
      </c>
      <c r="AD47" s="7">
        <f t="shared" si="82"/>
        <v>4.0663220279711476</v>
      </c>
      <c r="AE47" s="7">
        <f t="shared" si="83"/>
        <v>3.9580403873093317</v>
      </c>
      <c r="AF47" s="7">
        <f t="shared" si="84"/>
        <v>3.8412014549545144</v>
      </c>
      <c r="AG47" s="7">
        <f t="shared" si="85"/>
        <v>3.7233592646718754</v>
      </c>
      <c r="AH47" s="7"/>
      <c r="AI47" s="7">
        <f t="shared" si="86"/>
        <v>4.1225915199706309</v>
      </c>
      <c r="AJ47" s="7">
        <f t="shared" si="87"/>
        <v>4.016021410904159</v>
      </c>
      <c r="AK47" s="7">
        <f t="shared" si="88"/>
        <v>3.8861785732849077</v>
      </c>
      <c r="AL47" s="7">
        <f t="shared" si="89"/>
        <v>3.779959059709884</v>
      </c>
      <c r="AM47" s="7">
        <f t="shared" si="90"/>
        <v>3.6624127728219129</v>
      </c>
      <c r="AN47" s="7"/>
      <c r="AO47" s="7">
        <f t="shared" si="91"/>
        <v>4.7608396213245241</v>
      </c>
      <c r="AP47" s="7">
        <f t="shared" si="92"/>
        <v>4.6082048226448258</v>
      </c>
      <c r="AQ47" s="7">
        <f t="shared" si="93"/>
        <v>4.3876047300771672</v>
      </c>
      <c r="AR47" s="7">
        <f t="shared" si="94"/>
        <v>4.2265827215695131</v>
      </c>
      <c r="AS47" s="7">
        <f t="shared" si="95"/>
        <v>4.0636197607564437</v>
      </c>
      <c r="AT47" s="7"/>
      <c r="AU47" s="7">
        <f t="shared" si="96"/>
        <v>4.1495721246274693</v>
      </c>
      <c r="AV47" s="7">
        <f t="shared" si="97"/>
        <v>4.0266012051363322</v>
      </c>
      <c r="AW47" s="7">
        <f t="shared" si="98"/>
        <v>3.9024154613313162</v>
      </c>
      <c r="AX47" s="7">
        <f t="shared" si="99"/>
        <v>3.7843570537233777</v>
      </c>
      <c r="AY47" s="7">
        <f t="shared" si="100"/>
        <v>3.676180270488024</v>
      </c>
    </row>
    <row r="48" spans="1:51" x14ac:dyDescent="0.3">
      <c r="C48" s="6"/>
      <c r="D48" s="6"/>
      <c r="E48" s="6"/>
      <c r="F48" s="6"/>
      <c r="G48" s="6"/>
      <c r="H48" s="6"/>
      <c r="I48" s="6"/>
      <c r="J48" s="6"/>
      <c r="K48" s="6"/>
      <c r="L48" s="7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</row>
    <row r="49" spans="1:51" x14ac:dyDescent="0.3">
      <c r="C49" s="6"/>
      <c r="D49" s="6"/>
      <c r="E49" s="6"/>
      <c r="F49" s="6"/>
      <c r="G49" s="6"/>
      <c r="H49" s="6"/>
      <c r="I49" s="6"/>
      <c r="J49" s="6"/>
      <c r="K49" s="6"/>
      <c r="L49" s="7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</row>
    <row r="50" spans="1:51" x14ac:dyDescent="0.3">
      <c r="A50" t="s">
        <v>20</v>
      </c>
      <c r="B50" t="s">
        <v>21</v>
      </c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>
        <v>25280</v>
      </c>
      <c r="Q50" s="6"/>
      <c r="R50" s="6"/>
      <c r="S50" s="6"/>
      <c r="T50" s="6"/>
      <c r="U50" s="6"/>
      <c r="V50" s="6">
        <v>348.25</v>
      </c>
      <c r="W50" s="6"/>
      <c r="X50" s="6"/>
      <c r="Y50" s="6"/>
      <c r="Z50" s="6"/>
      <c r="AA50" s="6"/>
      <c r="AB50" t="s">
        <v>16</v>
      </c>
      <c r="AC50" s="6">
        <v>288</v>
      </c>
      <c r="AD50" s="6">
        <v>293</v>
      </c>
      <c r="AE50" s="6">
        <v>298</v>
      </c>
      <c r="AF50" s="6">
        <v>303</v>
      </c>
      <c r="AG50" s="6">
        <v>308</v>
      </c>
      <c r="AH50" s="6" t="s">
        <v>10</v>
      </c>
      <c r="AI50" s="6">
        <v>288</v>
      </c>
      <c r="AJ50" s="6">
        <v>293</v>
      </c>
      <c r="AK50" s="6">
        <v>298</v>
      </c>
      <c r="AL50" s="6">
        <v>303</v>
      </c>
      <c r="AM50" s="6">
        <v>308</v>
      </c>
      <c r="AN50" s="6" t="s">
        <v>17</v>
      </c>
      <c r="AO50" s="6">
        <v>288</v>
      </c>
      <c r="AP50" s="6">
        <v>293</v>
      </c>
      <c r="AQ50" s="6">
        <v>298</v>
      </c>
      <c r="AR50" s="6">
        <v>303</v>
      </c>
      <c r="AS50" s="6">
        <v>308</v>
      </c>
      <c r="AT50" s="6" t="s">
        <v>12</v>
      </c>
      <c r="AU50" s="6">
        <v>288</v>
      </c>
      <c r="AV50" s="6">
        <v>293</v>
      </c>
      <c r="AW50" s="6">
        <v>298</v>
      </c>
      <c r="AX50" s="6">
        <v>303</v>
      </c>
      <c r="AY50" s="6">
        <v>308</v>
      </c>
    </row>
    <row r="51" spans="1:51" x14ac:dyDescent="0.3">
      <c r="B51" t="s">
        <v>5</v>
      </c>
      <c r="C51" s="6" t="s">
        <v>6</v>
      </c>
      <c r="D51" s="6" t="s">
        <v>8</v>
      </c>
      <c r="E51" s="6"/>
      <c r="F51" s="6"/>
      <c r="G51" s="6"/>
      <c r="H51" s="6"/>
      <c r="I51" s="6"/>
      <c r="J51" s="6" t="s">
        <v>10</v>
      </c>
      <c r="K51" s="6"/>
      <c r="L51" s="6"/>
      <c r="M51" s="6"/>
      <c r="N51" s="6"/>
      <c r="O51" s="6"/>
      <c r="P51" s="6" t="s">
        <v>11</v>
      </c>
      <c r="Q51" s="6"/>
      <c r="R51" s="6"/>
      <c r="S51" s="6"/>
      <c r="T51" s="6"/>
      <c r="U51" s="6"/>
      <c r="V51" s="6" t="s">
        <v>12</v>
      </c>
      <c r="W51" s="6"/>
      <c r="X51" s="6"/>
      <c r="Y51" s="6"/>
      <c r="Z51" s="6"/>
      <c r="AA51" s="6"/>
      <c r="AC51" s="6">
        <v>0.1289112111765385</v>
      </c>
      <c r="AD51" s="6">
        <v>0.15120042585506968</v>
      </c>
      <c r="AE51" s="6">
        <v>0.1761147849299278</v>
      </c>
      <c r="AF51" s="6">
        <v>0.21171200804922408</v>
      </c>
      <c r="AG51" s="6">
        <v>0.25667509606226802</v>
      </c>
      <c r="AH51" s="6"/>
      <c r="AI51" s="6">
        <v>0.15278423634349905</v>
      </c>
      <c r="AJ51" s="6">
        <v>0.17597595198386146</v>
      </c>
      <c r="AK51" s="6">
        <v>0.21874799455212521</v>
      </c>
      <c r="AL51" s="6">
        <v>0.25467185038516571</v>
      </c>
      <c r="AM51" s="6">
        <v>0.30848319760778359</v>
      </c>
      <c r="AN51" s="6"/>
      <c r="AO51" s="6">
        <v>2.2278761854417923E-2</v>
      </c>
      <c r="AP51" s="6">
        <v>2.9486044948081571E-2</v>
      </c>
      <c r="AQ51" s="6">
        <v>4.8196001927370447E-2</v>
      </c>
      <c r="AR51" s="6">
        <v>6.6198207130930317E-2</v>
      </c>
      <c r="AS51" s="6">
        <v>9.1959904137680432E-2</v>
      </c>
      <c r="AT51" s="6"/>
      <c r="AU51" s="6">
        <v>0.14084144392949169</v>
      </c>
      <c r="AV51" s="6">
        <v>0.17044820247691267</v>
      </c>
      <c r="AW51" s="6">
        <v>0.20829155319856274</v>
      </c>
      <c r="AX51" s="6">
        <v>0.25131534290704582</v>
      </c>
      <c r="AY51" s="6">
        <v>0.29593362416631036</v>
      </c>
    </row>
    <row r="52" spans="1:51" s="9" customFormat="1" x14ac:dyDescent="0.3">
      <c r="A52" s="9">
        <v>100</v>
      </c>
      <c r="B52" s="9">
        <v>-28.04</v>
      </c>
      <c r="C52" s="10">
        <v>-23.39</v>
      </c>
      <c r="D52" s="10">
        <f>C52/B52</f>
        <v>0.83416547788873041</v>
      </c>
      <c r="E52" s="10"/>
      <c r="F52" s="10"/>
      <c r="G52" s="10"/>
      <c r="H52" s="10"/>
      <c r="I52" s="10"/>
      <c r="J52" s="10">
        <f t="shared" ref="J52:J60" si="103">D52*26.16*1000/(8.314*293)</f>
        <v>8.9580258561237578</v>
      </c>
      <c r="K52" s="10"/>
      <c r="L52" s="10"/>
      <c r="M52" s="10"/>
      <c r="N52" s="10"/>
      <c r="O52" s="10"/>
      <c r="P52" s="10">
        <f t="shared" ref="P52:P60" si="104">D52*53.76*1000/(8.314*293)</f>
        <v>18.409154052951578</v>
      </c>
      <c r="Q52" s="10"/>
      <c r="R52" s="10"/>
      <c r="S52" s="10"/>
      <c r="T52" s="10"/>
      <c r="U52" s="10"/>
      <c r="V52" s="10">
        <f t="shared" ref="V52:V60" si="105">D52*27.6*1000/(8.314*293)</f>
        <v>9.4511281968278187</v>
      </c>
      <c r="W52" s="10"/>
      <c r="X52" s="10"/>
      <c r="Y52" s="10"/>
      <c r="Z52" s="10"/>
      <c r="AA52" s="10"/>
      <c r="AC52" s="10">
        <f t="shared" ref="AC52:AC60" si="106">D52*($P$1/(8.314*$AC$1)-LN($AC$2))</f>
        <v>10.51587280460179</v>
      </c>
      <c r="AD52" s="10">
        <f t="shared" ref="AD52:AD60" si="107">D52*($P$1/(8.314*$AD$1)-LN($AD$2))</f>
        <v>10.23254841414065</v>
      </c>
      <c r="AE52" s="10">
        <f t="shared" ref="AE52:AE60" si="108">D52*($P$1/(8.314*$AE$1)-LN($AE$2))</f>
        <v>9.9600670113365943</v>
      </c>
      <c r="AF52" s="10">
        <f t="shared" ref="AF52:AF60" si="109">D52*($P$1/(8.314*$AF$1)-LN($AF$2))</f>
        <v>9.6660519225774575</v>
      </c>
      <c r="AG52" s="10">
        <f t="shared" ref="AG52:AG60" si="110">D52*($P$1/(8.314*$AG$1)-LN($AG$2))</f>
        <v>9.3695122218353823</v>
      </c>
      <c r="AH52" s="10"/>
      <c r="AI52" s="10">
        <f t="shared" ref="AI52:AI60" si="111">D52*($P$1/(8.314*$AI$1)-LN($AI$2))</f>
        <v>10.374145734068383</v>
      </c>
      <c r="AJ52" s="10">
        <f t="shared" ref="AJ52:AJ60" si="112">D52*($P$1/(8.314*$AJ$1)-LN($AJ$2))</f>
        <v>10.105971252799616</v>
      </c>
      <c r="AK52" s="10">
        <f t="shared" ref="AK52:AK60" si="113">D52*($P$1/(8.314*$AK$1)-LN($AK$2))</f>
        <v>9.7792329588255651</v>
      </c>
      <c r="AL52" s="10">
        <f t="shared" ref="AL52:AL60" si="114">D52*($P$1/(8.314*$AL$1)-LN($AL$2))</f>
        <v>9.511940720850701</v>
      </c>
      <c r="AM52" s="10">
        <f t="shared" ref="AM52:AM60" si="115">D52*($P$1/(8.314*$AM$1)-LN($AM$2))</f>
        <v>9.2161456354615208</v>
      </c>
      <c r="AN52" s="10"/>
      <c r="AO52" s="10">
        <f t="shared" ref="AO52:AO60" si="116">D52*($P$1/(8.314*$AO$1)-LN($AO$2))</f>
        <v>11.980241993147891</v>
      </c>
      <c r="AP52" s="10">
        <f t="shared" ref="AP52:AP60" si="117">D52*($P$1/(8.314*$AP$1)-LN($AP$2))</f>
        <v>11.59614969636738</v>
      </c>
      <c r="AQ52" s="10">
        <f t="shared" ref="AQ52:AQ60" si="118">D52*($P$1/(8.314*$AQ$1)-LN($AQ$2))</f>
        <v>11.041028603685813</v>
      </c>
      <c r="AR52" s="10">
        <f t="shared" ref="AR52:AR60" si="119">D52*($P$1/(8.314*$AR$1)-LN($AR$2))</f>
        <v>10.635830617283631</v>
      </c>
      <c r="AS52" s="10">
        <f t="shared" ref="AS52:AS60" si="120">D52*($P$1/(8.314*$AS$1)-LN($AS$2))</f>
        <v>10.225748391930852</v>
      </c>
      <c r="AT52" s="10"/>
      <c r="AU52" s="10">
        <f t="shared" ref="AU52:AU60" si="121">D52*($P$1/(8.314*$AU$1)-LN($AU$2))</f>
        <v>10.442040096958189</v>
      </c>
      <c r="AV52" s="10">
        <f t="shared" ref="AV52:AV60" si="122">D52*($P$1/(8.314*$AV$1)-LN($AV$2))</f>
        <v>10.132594391829846</v>
      </c>
      <c r="AW52" s="10">
        <f t="shared" ref="AW52:AW60" si="123">D52*($P$1/(8.314*$AW$1)-LN($AW$2))</f>
        <v>9.8200916861686025</v>
      </c>
      <c r="AX52" s="10">
        <f t="shared" ref="AX52:AX60" si="124">D52*($P$1/(8.314*$AX$1)-LN($AX$2))</f>
        <v>9.5230078931893924</v>
      </c>
      <c r="AY52" s="10">
        <f t="shared" ref="AY52:AY60" si="125">D52*($P$1/(8.314*$AY$1)-LN($AY$2))</f>
        <v>9.2507903550486557</v>
      </c>
    </row>
    <row r="53" spans="1:51" s="9" customFormat="1" x14ac:dyDescent="0.3">
      <c r="A53" s="9">
        <v>110</v>
      </c>
      <c r="B53" s="9">
        <v>-28.04</v>
      </c>
      <c r="C53" s="10">
        <v>-12.58</v>
      </c>
      <c r="D53" s="10">
        <f t="shared" ref="D53:D60" si="126">C53/B53</f>
        <v>0.44864479315263911</v>
      </c>
      <c r="E53" s="10"/>
      <c r="F53" s="10"/>
      <c r="G53" s="10"/>
      <c r="H53" s="10"/>
      <c r="I53" s="10"/>
      <c r="J53" s="10">
        <f t="shared" si="103"/>
        <v>4.8179549067993541</v>
      </c>
      <c r="K53" s="10"/>
      <c r="L53" s="10"/>
      <c r="M53" s="10"/>
      <c r="N53" s="10"/>
      <c r="O53" s="10"/>
      <c r="P53" s="10">
        <f t="shared" si="104"/>
        <v>9.9011183405784884</v>
      </c>
      <c r="Q53" s="10"/>
      <c r="R53" s="10"/>
      <c r="S53" s="10"/>
      <c r="T53" s="10"/>
      <c r="U53" s="10"/>
      <c r="V53" s="10">
        <f t="shared" si="105"/>
        <v>5.0831634337791352</v>
      </c>
      <c r="W53" s="10"/>
      <c r="X53" s="10"/>
      <c r="Y53" s="10"/>
      <c r="Z53" s="10"/>
      <c r="AA53" s="10"/>
      <c r="AC53" s="10">
        <f t="shared" si="106"/>
        <v>5.6558221411667597</v>
      </c>
      <c r="AD53" s="10">
        <f t="shared" si="107"/>
        <v>5.5034398909743221</v>
      </c>
      <c r="AE53" s="10">
        <f t="shared" si="108"/>
        <v>5.356889397290054</v>
      </c>
      <c r="AF53" s="10">
        <f t="shared" si="109"/>
        <v>5.198757297393092</v>
      </c>
      <c r="AG53" s="10">
        <f t="shared" si="110"/>
        <v>5.0392673685630225</v>
      </c>
      <c r="AH53" s="10"/>
      <c r="AI53" s="10">
        <f t="shared" si="111"/>
        <v>5.5795961237528973</v>
      </c>
      <c r="AJ53" s="10">
        <f t="shared" si="112"/>
        <v>5.4353620504582807</v>
      </c>
      <c r="AK53" s="10">
        <f t="shared" si="113"/>
        <v>5.2596302104329036</v>
      </c>
      <c r="AL53" s="10">
        <f t="shared" si="114"/>
        <v>5.1158706399444984</v>
      </c>
      <c r="AM53" s="10">
        <f t="shared" si="115"/>
        <v>4.9567811925654519</v>
      </c>
      <c r="AN53" s="10"/>
      <c r="AO53" s="10">
        <f t="shared" si="116"/>
        <v>6.4434136072595329</v>
      </c>
      <c r="AP53" s="10">
        <f t="shared" si="117"/>
        <v>6.2368346806456456</v>
      </c>
      <c r="AQ53" s="10">
        <f t="shared" si="118"/>
        <v>5.9382701938592364</v>
      </c>
      <c r="AR53" s="10">
        <f t="shared" si="119"/>
        <v>5.7203398531606702</v>
      </c>
      <c r="AS53" s="10">
        <f t="shared" si="120"/>
        <v>5.4997825895891452</v>
      </c>
      <c r="AT53" s="10"/>
      <c r="AU53" s="10">
        <f t="shared" si="121"/>
        <v>5.616112202639334</v>
      </c>
      <c r="AV53" s="10">
        <f t="shared" si="122"/>
        <v>5.4496809512278519</v>
      </c>
      <c r="AW53" s="10">
        <f t="shared" si="123"/>
        <v>5.2816055327918354</v>
      </c>
      <c r="AX53" s="10">
        <f t="shared" si="124"/>
        <v>5.121822971198057</v>
      </c>
      <c r="AY53" s="10">
        <f t="shared" si="125"/>
        <v>4.9754143936088964</v>
      </c>
    </row>
    <row r="54" spans="1:51" s="3" customFormat="1" x14ac:dyDescent="0.3">
      <c r="A54" s="3" t="s">
        <v>0</v>
      </c>
      <c r="B54" s="3">
        <v>-28.04</v>
      </c>
      <c r="C54" s="7">
        <v>-11.91</v>
      </c>
      <c r="D54" s="7">
        <f t="shared" si="126"/>
        <v>0.4247503566333809</v>
      </c>
      <c r="E54" s="7"/>
      <c r="F54" s="7"/>
      <c r="G54" s="7"/>
      <c r="H54" s="7"/>
      <c r="I54" s="7"/>
      <c r="J54" s="7">
        <f t="shared" si="103"/>
        <v>4.5613547647043164</v>
      </c>
      <c r="K54" s="7"/>
      <c r="L54" s="7"/>
      <c r="M54" s="7"/>
      <c r="N54" s="7"/>
      <c r="O54" s="7"/>
      <c r="P54" s="7">
        <f t="shared" si="104"/>
        <v>9.3737932779244666</v>
      </c>
      <c r="Q54" s="7"/>
      <c r="R54" s="7"/>
      <c r="S54" s="7"/>
      <c r="T54" s="7"/>
      <c r="U54" s="7"/>
      <c r="V54" s="7">
        <f t="shared" si="105"/>
        <v>4.812438513220151</v>
      </c>
      <c r="W54" s="7"/>
      <c r="X54" s="7"/>
      <c r="Y54" s="7"/>
      <c r="Z54" s="7"/>
      <c r="AA54" s="7"/>
      <c r="AC54" s="7">
        <f t="shared" si="106"/>
        <v>5.3545979094829974</v>
      </c>
      <c r="AD54" s="7">
        <f t="shared" si="107"/>
        <v>5.2103314071147997</v>
      </c>
      <c r="AE54" s="7">
        <f t="shared" si="108"/>
        <v>5.0715860669097417</v>
      </c>
      <c r="AF54" s="7">
        <f t="shared" si="109"/>
        <v>4.9218759468960034</v>
      </c>
      <c r="AG54" s="7">
        <f t="shared" si="110"/>
        <v>4.7708803147524321</v>
      </c>
      <c r="AH54" s="7"/>
      <c r="AI54" s="7">
        <f t="shared" si="111"/>
        <v>5.2824316243161373</v>
      </c>
      <c r="AJ54" s="7">
        <f t="shared" si="112"/>
        <v>5.1458793339394369</v>
      </c>
      <c r="AK54" s="7">
        <f t="shared" si="113"/>
        <v>4.9795068208470497</v>
      </c>
      <c r="AL54" s="7">
        <f t="shared" si="114"/>
        <v>4.8434037616644652</v>
      </c>
      <c r="AM54" s="7">
        <f t="shared" si="115"/>
        <v>4.6927872816736516</v>
      </c>
      <c r="AN54" s="7"/>
      <c r="AO54" s="7">
        <f t="shared" si="116"/>
        <v>6.1002429302433256</v>
      </c>
      <c r="AP54" s="7">
        <f t="shared" si="117"/>
        <v>5.9046662199117357</v>
      </c>
      <c r="AQ54" s="7">
        <f t="shared" si="118"/>
        <v>5.6220030213722971</v>
      </c>
      <c r="AR54" s="7">
        <f t="shared" si="119"/>
        <v>5.4156794635249277</v>
      </c>
      <c r="AS54" s="7">
        <f t="shared" si="120"/>
        <v>5.2068688904615836</v>
      </c>
      <c r="AT54" s="7"/>
      <c r="AU54" s="7">
        <f t="shared" si="121"/>
        <v>5.3170028881903395</v>
      </c>
      <c r="AV54" s="7">
        <f t="shared" si="122"/>
        <v>5.1594356223468774</v>
      </c>
      <c r="AW54" s="7">
        <f t="shared" si="123"/>
        <v>5.0003117564030806</v>
      </c>
      <c r="AX54" s="7">
        <f t="shared" si="124"/>
        <v>4.8490390768655693</v>
      </c>
      <c r="AY54" s="7">
        <f t="shared" si="125"/>
        <v>4.7104280944262289</v>
      </c>
    </row>
    <row r="55" spans="1:51" s="3" customFormat="1" x14ac:dyDescent="0.3">
      <c r="A55" s="3" t="s">
        <v>2</v>
      </c>
      <c r="B55" s="3">
        <v>-28.04</v>
      </c>
      <c r="C55" s="7">
        <v>-11.82</v>
      </c>
      <c r="D55" s="7">
        <f t="shared" si="126"/>
        <v>0.42154065620542086</v>
      </c>
      <c r="E55" s="7"/>
      <c r="F55" s="7"/>
      <c r="G55" s="7"/>
      <c r="H55" s="7"/>
      <c r="I55" s="7"/>
      <c r="J55" s="7">
        <f t="shared" si="103"/>
        <v>4.5268860889005058</v>
      </c>
      <c r="K55" s="7"/>
      <c r="L55" s="7"/>
      <c r="M55" s="7"/>
      <c r="N55" s="7"/>
      <c r="O55" s="7"/>
      <c r="P55" s="7">
        <f t="shared" si="104"/>
        <v>9.3029585680157165</v>
      </c>
      <c r="Q55" s="7"/>
      <c r="R55" s="7"/>
      <c r="S55" s="7"/>
      <c r="T55" s="7"/>
      <c r="U55" s="7"/>
      <c r="V55" s="7">
        <f t="shared" si="105"/>
        <v>4.7760724791152125</v>
      </c>
      <c r="W55" s="7"/>
      <c r="X55" s="7"/>
      <c r="Y55" s="7"/>
      <c r="Z55" s="7"/>
      <c r="AA55" s="7"/>
      <c r="AC55" s="7">
        <f t="shared" si="106"/>
        <v>5.3141349529881641</v>
      </c>
      <c r="AD55" s="7">
        <f t="shared" si="107"/>
        <v>5.170958625700834</v>
      </c>
      <c r="AE55" s="7">
        <f t="shared" si="108"/>
        <v>5.0332617389482071</v>
      </c>
      <c r="AF55" s="7">
        <f t="shared" si="109"/>
        <v>4.8846829296650514</v>
      </c>
      <c r="AG55" s="7">
        <f t="shared" si="110"/>
        <v>4.734828322449518</v>
      </c>
      <c r="AH55" s="7"/>
      <c r="AI55" s="7">
        <f t="shared" si="111"/>
        <v>5.242514004988811</v>
      </c>
      <c r="AJ55" s="7">
        <f t="shared" si="112"/>
        <v>5.1069935958995929</v>
      </c>
      <c r="AK55" s="7">
        <f t="shared" si="113"/>
        <v>4.9418783058280544</v>
      </c>
      <c r="AL55" s="7">
        <f t="shared" si="114"/>
        <v>4.8068037332387901</v>
      </c>
      <c r="AM55" s="7">
        <f t="shared" si="115"/>
        <v>4.6573254130463946</v>
      </c>
      <c r="AN55" s="7"/>
      <c r="AO55" s="7">
        <f t="shared" si="116"/>
        <v>6.054145376614283</v>
      </c>
      <c r="AP55" s="7">
        <f t="shared" si="117"/>
        <v>5.8600465759325537</v>
      </c>
      <c r="AQ55" s="7">
        <f t="shared" si="118"/>
        <v>5.5795193713367386</v>
      </c>
      <c r="AR55" s="7">
        <f t="shared" si="119"/>
        <v>5.3747549335738576</v>
      </c>
      <c r="AS55" s="7">
        <f t="shared" si="120"/>
        <v>5.1675222741608664</v>
      </c>
      <c r="AT55" s="7"/>
      <c r="AU55" s="7">
        <f t="shared" si="121"/>
        <v>5.2768240250553999</v>
      </c>
      <c r="AV55" s="7">
        <f t="shared" si="122"/>
        <v>5.1204474438404777</v>
      </c>
      <c r="AW55" s="7">
        <f t="shared" si="123"/>
        <v>4.9625260252463823</v>
      </c>
      <c r="AX55" s="7">
        <f t="shared" si="124"/>
        <v>4.8123964641940411</v>
      </c>
      <c r="AY55" s="7">
        <f t="shared" si="125"/>
        <v>4.6748329199091545</v>
      </c>
    </row>
    <row r="56" spans="1:51" x14ac:dyDescent="0.3">
      <c r="A56" t="s">
        <v>3</v>
      </c>
      <c r="B56">
        <v>-28.04</v>
      </c>
      <c r="C56" s="6">
        <v>-9.86</v>
      </c>
      <c r="D56" s="6">
        <f t="shared" si="126"/>
        <v>0.35164051355206849</v>
      </c>
      <c r="E56" s="6"/>
      <c r="F56" s="6"/>
      <c r="G56" s="6"/>
      <c r="H56" s="6"/>
      <c r="I56" s="6"/>
      <c r="J56" s="6">
        <f t="shared" si="103"/>
        <v>3.7762349269508446</v>
      </c>
      <c r="K56" s="6"/>
      <c r="L56" s="6"/>
      <c r="M56" s="6"/>
      <c r="N56" s="6"/>
      <c r="O56" s="6"/>
      <c r="P56" s="6">
        <f t="shared" si="104"/>
        <v>7.7603359966696264</v>
      </c>
      <c r="Q56" s="6"/>
      <c r="R56" s="6"/>
      <c r="S56" s="6"/>
      <c r="T56" s="6"/>
      <c r="U56" s="6"/>
      <c r="V56" s="6">
        <f t="shared" si="105"/>
        <v>3.9841010697187813</v>
      </c>
      <c r="W56" s="6"/>
      <c r="X56" s="6"/>
      <c r="Y56" s="6"/>
      <c r="Z56" s="6"/>
      <c r="AA56" s="6"/>
      <c r="AC56" s="6">
        <f t="shared" si="106"/>
        <v>4.432941678211785</v>
      </c>
      <c r="AD56" s="6">
        <f t="shared" si="107"/>
        <v>4.3135069415744685</v>
      </c>
      <c r="AE56" s="6">
        <f t="shared" si="108"/>
        <v>4.1986430411192313</v>
      </c>
      <c r="AF56" s="6">
        <f t="shared" si="109"/>
        <v>4.0747016655243149</v>
      </c>
      <c r="AG56" s="6">
        <f t="shared" si="110"/>
        <v>3.9496960456304775</v>
      </c>
      <c r="AH56" s="6"/>
      <c r="AI56" s="6">
        <f t="shared" si="111"/>
        <v>4.373196961860379</v>
      </c>
      <c r="AJ56" s="6">
        <f t="shared" si="112"/>
        <v>4.2601486341429764</v>
      </c>
      <c r="AK56" s="6">
        <f t="shared" si="113"/>
        <v>4.1224128676366005</v>
      </c>
      <c r="AL56" s="6">
        <f t="shared" si="114"/>
        <v>4.0097364475240669</v>
      </c>
      <c r="AM56" s="6">
        <f t="shared" si="115"/>
        <v>3.8850447184972463</v>
      </c>
      <c r="AN56" s="6"/>
      <c r="AO56" s="6">
        <f t="shared" si="116"/>
        <v>5.050243097581796</v>
      </c>
      <c r="AP56" s="6">
        <f t="shared" si="117"/>
        <v>4.8883298848303705</v>
      </c>
      <c r="AQ56" s="6">
        <f t="shared" si="118"/>
        <v>4.6543198816734552</v>
      </c>
      <c r="AR56" s="6">
        <f t="shared" si="119"/>
        <v>4.4835096146394449</v>
      </c>
      <c r="AS56" s="6">
        <f t="shared" si="120"/>
        <v>4.310640408056357</v>
      </c>
      <c r="AT56" s="6"/>
      <c r="AU56" s="6">
        <f t="shared" si="121"/>
        <v>4.4018176723389377</v>
      </c>
      <c r="AV56" s="6">
        <f t="shared" si="122"/>
        <v>4.2713715563677761</v>
      </c>
      <c r="AW56" s="6">
        <f t="shared" si="123"/>
        <v>4.1396367689449516</v>
      </c>
      <c r="AX56" s="6">
        <f t="shared" si="124"/>
        <v>4.0144017882363157</v>
      </c>
      <c r="AY56" s="6">
        <f t="shared" si="125"/>
        <v>3.8996491193150811</v>
      </c>
    </row>
    <row r="57" spans="1:51" x14ac:dyDescent="0.3">
      <c r="A57" t="s">
        <v>4</v>
      </c>
      <c r="B57">
        <v>-28.04</v>
      </c>
      <c r="C57" s="6">
        <v>-8.3699999999999992</v>
      </c>
      <c r="D57" s="6">
        <f t="shared" si="126"/>
        <v>0.29850213980028528</v>
      </c>
      <c r="E57" s="6"/>
      <c r="F57" s="6"/>
      <c r="G57" s="6"/>
      <c r="H57" s="6"/>
      <c r="I57" s="6"/>
      <c r="J57" s="6">
        <f t="shared" si="103"/>
        <v>3.2055868497544187</v>
      </c>
      <c r="K57" s="6"/>
      <c r="L57" s="6"/>
      <c r="M57" s="6"/>
      <c r="N57" s="6"/>
      <c r="O57" s="6"/>
      <c r="P57" s="6">
        <f t="shared" si="104"/>
        <v>6.5876280215136669</v>
      </c>
      <c r="Q57" s="6"/>
      <c r="R57" s="6"/>
      <c r="S57" s="6"/>
      <c r="T57" s="6"/>
      <c r="U57" s="6"/>
      <c r="V57" s="6">
        <f t="shared" si="105"/>
        <v>3.3820411717592491</v>
      </c>
      <c r="W57" s="6"/>
      <c r="X57" s="6"/>
      <c r="Y57" s="6"/>
      <c r="Z57" s="6"/>
      <c r="AA57" s="6"/>
      <c r="AC57" s="6">
        <f t="shared" si="106"/>
        <v>3.763054954019537</v>
      </c>
      <c r="AD57" s="6">
        <f t="shared" si="107"/>
        <v>3.6616686714988131</v>
      </c>
      <c r="AE57" s="6">
        <f t="shared" si="108"/>
        <v>3.5641625004227144</v>
      </c>
      <c r="AF57" s="6">
        <f t="shared" si="109"/>
        <v>3.4589506024785512</v>
      </c>
      <c r="AG57" s="6">
        <f t="shared" si="110"/>
        <v>3.3528352841711047</v>
      </c>
      <c r="AH57" s="6"/>
      <c r="AI57" s="6">
        <f t="shared" si="111"/>
        <v>3.712338597441315</v>
      </c>
      <c r="AJ57" s="6">
        <f t="shared" si="112"/>
        <v>3.6163736377055486</v>
      </c>
      <c r="AK57" s="6">
        <f t="shared" si="113"/>
        <v>3.499451896766566</v>
      </c>
      <c r="AL57" s="6">
        <f t="shared" si="114"/>
        <v>3.4038026435878734</v>
      </c>
      <c r="AM57" s="6">
        <f t="shared" si="115"/>
        <v>3.2979537823348832</v>
      </c>
      <c r="AN57" s="6"/>
      <c r="AO57" s="6">
        <f t="shared" si="116"/>
        <v>4.2870724875009758</v>
      </c>
      <c r="AP57" s="6">
        <f t="shared" si="117"/>
        <v>4.1496268900639146</v>
      </c>
      <c r="AQ57" s="6">
        <f t="shared" si="118"/>
        <v>3.9509794533069793</v>
      </c>
      <c r="AR57" s="6">
        <f t="shared" si="119"/>
        <v>3.8059812854495076</v>
      </c>
      <c r="AS57" s="6">
        <f t="shared" si="120"/>
        <v>3.6592353159667041</v>
      </c>
      <c r="AT57" s="6"/>
      <c r="AU57" s="6">
        <f t="shared" si="121"/>
        <v>3.7366342715493817</v>
      </c>
      <c r="AV57" s="6">
        <f t="shared" si="122"/>
        <v>3.6259006010951604</v>
      </c>
      <c r="AW57" s="6">
        <f t="shared" si="123"/>
        <v>3.5140729975729457</v>
      </c>
      <c r="AX57" s="6">
        <f t="shared" si="124"/>
        <v>3.4077629784521251</v>
      </c>
      <c r="AY57" s="6">
        <f t="shared" si="125"/>
        <v>3.3103512300879538</v>
      </c>
    </row>
    <row r="58" spans="1:51" x14ac:dyDescent="0.3">
      <c r="A58">
        <v>102</v>
      </c>
      <c r="B58">
        <v>-28.04</v>
      </c>
      <c r="C58" s="6">
        <v>-11.3</v>
      </c>
      <c r="D58" s="6">
        <f t="shared" si="126"/>
        <v>0.40299572039942944</v>
      </c>
      <c r="E58" s="6"/>
      <c r="F58" s="6"/>
      <c r="G58" s="6"/>
      <c r="H58" s="6"/>
      <c r="I58" s="6"/>
      <c r="J58" s="6">
        <f t="shared" si="103"/>
        <v>4.3277337398118201</v>
      </c>
      <c r="K58" s="6"/>
      <c r="L58" s="6"/>
      <c r="M58" s="6"/>
      <c r="N58" s="6"/>
      <c r="O58" s="6"/>
      <c r="P58" s="6">
        <f t="shared" si="104"/>
        <v>8.8936913552096115</v>
      </c>
      <c r="Q58" s="6"/>
      <c r="R58" s="6"/>
      <c r="S58" s="6"/>
      <c r="T58" s="6"/>
      <c r="U58" s="6"/>
      <c r="V58" s="6">
        <f t="shared" si="105"/>
        <v>4.5659576153977923</v>
      </c>
      <c r="W58" s="6"/>
      <c r="X58" s="6"/>
      <c r="Y58" s="6"/>
      <c r="Z58" s="6"/>
      <c r="AA58" s="6"/>
      <c r="AC58" s="6">
        <f t="shared" si="106"/>
        <v>5.0803489821291246</v>
      </c>
      <c r="AD58" s="6">
        <f t="shared" si="107"/>
        <v>4.9434714441979208</v>
      </c>
      <c r="AE58" s="6">
        <f t="shared" si="108"/>
        <v>4.8118322885037852</v>
      </c>
      <c r="AF58" s="6">
        <f t="shared" si="109"/>
        <v>4.66978994121955</v>
      </c>
      <c r="AG58" s="6">
        <f t="shared" si="110"/>
        <v>4.5265279224771193</v>
      </c>
      <c r="AH58" s="6"/>
      <c r="AI58" s="6">
        <f t="shared" si="111"/>
        <v>5.0118788710975952</v>
      </c>
      <c r="AJ58" s="6">
        <f t="shared" si="112"/>
        <v>4.8823204427804905</v>
      </c>
      <c r="AK58" s="6">
        <f t="shared" si="113"/>
        <v>4.7244691079405259</v>
      </c>
      <c r="AL58" s="6">
        <f t="shared" si="114"/>
        <v>4.5953369023348838</v>
      </c>
      <c r="AM58" s="6">
        <f t="shared" si="115"/>
        <v>4.4524346165333553</v>
      </c>
      <c r="AN58" s="6"/>
      <c r="AO58" s="6">
        <f t="shared" si="116"/>
        <v>5.7878039556464804</v>
      </c>
      <c r="AP58" s="6">
        <f t="shared" si="117"/>
        <v>5.6022441884972807</v>
      </c>
      <c r="AQ58" s="6">
        <f t="shared" si="118"/>
        <v>5.3340582822423981</v>
      </c>
      <c r="AR58" s="6">
        <f t="shared" si="119"/>
        <v>5.1383020938565647</v>
      </c>
      <c r="AS58" s="6">
        <f t="shared" si="120"/>
        <v>4.9401862688678335</v>
      </c>
      <c r="AT58" s="6"/>
      <c r="AU58" s="6">
        <f t="shared" si="121"/>
        <v>5.0446794824979708</v>
      </c>
      <c r="AV58" s="6">
        <f t="shared" si="122"/>
        <v>4.8951824124701693</v>
      </c>
      <c r="AW58" s="6">
        <f t="shared" si="123"/>
        <v>4.7442084674521254</v>
      </c>
      <c r="AX58" s="6">
        <f t="shared" si="124"/>
        <v>4.6006835909807675</v>
      </c>
      <c r="AY58" s="6">
        <f t="shared" si="125"/>
        <v>4.469171911588278</v>
      </c>
    </row>
    <row r="59" spans="1:51" s="3" customFormat="1" x14ac:dyDescent="0.3">
      <c r="A59" s="3">
        <v>12</v>
      </c>
      <c r="B59" s="3">
        <v>-28.04</v>
      </c>
      <c r="C59" s="7">
        <v>-7.95</v>
      </c>
      <c r="D59" s="7">
        <f t="shared" si="126"/>
        <v>0.28352353780313838</v>
      </c>
      <c r="E59" s="7"/>
      <c r="F59" s="7"/>
      <c r="G59" s="7"/>
      <c r="H59" s="7"/>
      <c r="I59" s="7"/>
      <c r="J59" s="7">
        <f t="shared" si="103"/>
        <v>3.0447330293366344</v>
      </c>
      <c r="K59" s="7"/>
      <c r="L59" s="7"/>
      <c r="M59" s="7"/>
      <c r="N59" s="7"/>
      <c r="O59" s="7"/>
      <c r="P59" s="7">
        <f t="shared" si="104"/>
        <v>6.2570660419395052</v>
      </c>
      <c r="Q59" s="7"/>
      <c r="R59" s="7"/>
      <c r="S59" s="7"/>
      <c r="T59" s="7"/>
      <c r="U59" s="7"/>
      <c r="V59" s="7">
        <f t="shared" si="105"/>
        <v>3.2123330126028717</v>
      </c>
      <c r="W59" s="7"/>
      <c r="X59" s="7"/>
      <c r="Y59" s="7"/>
      <c r="Z59" s="7"/>
      <c r="AA59" s="7"/>
      <c r="AC59" s="7">
        <f t="shared" si="106"/>
        <v>3.5742278237103133</v>
      </c>
      <c r="AD59" s="7">
        <f t="shared" si="107"/>
        <v>3.4779290249003068</v>
      </c>
      <c r="AE59" s="7">
        <f t="shared" si="108"/>
        <v>3.3853156366022201</v>
      </c>
      <c r="AF59" s="7">
        <f t="shared" si="109"/>
        <v>3.2853831887341078</v>
      </c>
      <c r="AG59" s="7">
        <f t="shared" si="110"/>
        <v>3.184592653424168</v>
      </c>
      <c r="AH59" s="7"/>
      <c r="AI59" s="7">
        <f t="shared" si="111"/>
        <v>3.5260563739137942</v>
      </c>
      <c r="AJ59" s="7">
        <f t="shared" si="112"/>
        <v>3.434906860186274</v>
      </c>
      <c r="AK59" s="7">
        <f t="shared" si="113"/>
        <v>3.3238521600112549</v>
      </c>
      <c r="AL59" s="7">
        <f t="shared" si="114"/>
        <v>3.2330025109347189</v>
      </c>
      <c r="AM59" s="7">
        <f t="shared" si="115"/>
        <v>3.1324650620743517</v>
      </c>
      <c r="AN59" s="7"/>
      <c r="AO59" s="7">
        <f t="shared" si="116"/>
        <v>4.071950570565444</v>
      </c>
      <c r="AP59" s="7">
        <f t="shared" si="117"/>
        <v>3.9414018848277328</v>
      </c>
      <c r="AQ59" s="7">
        <f t="shared" si="118"/>
        <v>3.7527224198077045</v>
      </c>
      <c r="AR59" s="7">
        <f t="shared" si="119"/>
        <v>3.6150001456778482</v>
      </c>
      <c r="AS59" s="7">
        <f t="shared" si="120"/>
        <v>3.4756177732300242</v>
      </c>
      <c r="AT59" s="7"/>
      <c r="AU59" s="7">
        <f t="shared" si="121"/>
        <v>3.5491329102529972</v>
      </c>
      <c r="AV59" s="7">
        <f t="shared" si="122"/>
        <v>3.4439557680652961</v>
      </c>
      <c r="AW59" s="7">
        <f t="shared" si="123"/>
        <v>3.3377395855083538</v>
      </c>
      <c r="AX59" s="7">
        <f t="shared" si="124"/>
        <v>3.2367641193183272</v>
      </c>
      <c r="AY59" s="7">
        <f t="shared" si="125"/>
        <v>3.1442404156749384</v>
      </c>
    </row>
    <row r="60" spans="1:51" s="3" customFormat="1" x14ac:dyDescent="0.3">
      <c r="A60" s="3">
        <v>112</v>
      </c>
      <c r="B60" s="3">
        <v>-28.04</v>
      </c>
      <c r="C60" s="7">
        <v>-8.74</v>
      </c>
      <c r="D60" s="7">
        <f t="shared" si="126"/>
        <v>0.31169757489300998</v>
      </c>
      <c r="E60" s="7"/>
      <c r="F60" s="7"/>
      <c r="G60" s="7"/>
      <c r="H60" s="7"/>
      <c r="I60" s="7"/>
      <c r="J60" s="7">
        <f t="shared" si="103"/>
        <v>3.3472914058367529</v>
      </c>
      <c r="K60" s="7"/>
      <c r="L60" s="7"/>
      <c r="M60" s="7"/>
      <c r="N60" s="7"/>
      <c r="O60" s="7"/>
      <c r="P60" s="7">
        <f t="shared" si="104"/>
        <v>6.8788373844718587</v>
      </c>
      <c r="Q60" s="7"/>
      <c r="R60" s="7"/>
      <c r="S60" s="7"/>
      <c r="T60" s="7"/>
      <c r="U60" s="7"/>
      <c r="V60" s="7">
        <f t="shared" si="105"/>
        <v>3.5315459786351062</v>
      </c>
      <c r="W60" s="7"/>
      <c r="X60" s="7"/>
      <c r="Y60" s="7"/>
      <c r="Z60" s="7"/>
      <c r="AA60" s="7"/>
      <c r="AC60" s="7">
        <f t="shared" si="106"/>
        <v>3.9294026640538537</v>
      </c>
      <c r="AD60" s="7">
        <f t="shared" si="107"/>
        <v>3.823534550645117</v>
      </c>
      <c r="AE60" s="7">
        <f t="shared" si="108"/>
        <v>3.7217180709312458</v>
      </c>
      <c r="AF60" s="7">
        <f t="shared" si="109"/>
        <v>3.6118552288724657</v>
      </c>
      <c r="AG60" s="7">
        <f t="shared" si="110"/>
        <v>3.5010490303053112</v>
      </c>
      <c r="AH60" s="7"/>
      <c r="AI60" s="7">
        <f t="shared" si="111"/>
        <v>3.8764443657869889</v>
      </c>
      <c r="AJ60" s="7">
        <f t="shared" si="112"/>
        <v>3.7762372274249101</v>
      </c>
      <c r="AK60" s="7">
        <f t="shared" si="113"/>
        <v>3.6541469029557692</v>
      </c>
      <c r="AL60" s="7">
        <f t="shared" si="114"/>
        <v>3.5542694271156527</v>
      </c>
      <c r="AM60" s="7">
        <f t="shared" si="115"/>
        <v>3.4437414644691611</v>
      </c>
      <c r="AN60" s="7"/>
      <c r="AO60" s="7">
        <f t="shared" si="116"/>
        <v>4.4765846524203745</v>
      </c>
      <c r="AP60" s="7">
        <f t="shared" si="117"/>
        <v>4.3330632042005508</v>
      </c>
      <c r="AQ60" s="7">
        <f t="shared" si="118"/>
        <v>4.1256344590087215</v>
      </c>
      <c r="AR60" s="7">
        <f t="shared" si="119"/>
        <v>3.974226575248351</v>
      </c>
      <c r="AS60" s="7">
        <f t="shared" si="120"/>
        <v>3.8209936274252088</v>
      </c>
      <c r="AT60" s="7"/>
      <c r="AU60" s="7">
        <f t="shared" si="121"/>
        <v>3.9018140422152445</v>
      </c>
      <c r="AV60" s="7">
        <f t="shared" si="122"/>
        <v>3.7861853349548031</v>
      </c>
      <c r="AW60" s="7">
        <f t="shared" si="123"/>
        <v>3.6694143367727055</v>
      </c>
      <c r="AX60" s="7">
        <f t="shared" si="124"/>
        <v>3.5584048305461859</v>
      </c>
      <c r="AY60" s="7">
        <f t="shared" si="125"/>
        <v>3.4566869475470394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19"/>
  <sheetViews>
    <sheetView tabSelected="1" topLeftCell="N1" workbookViewId="0">
      <selection activeCell="AG25" sqref="AG25"/>
    </sheetView>
  </sheetViews>
  <sheetFormatPr defaultRowHeight="14.4" x14ac:dyDescent="0.3"/>
  <cols>
    <col min="1" max="1" width="9.5546875" bestFit="1" customWidth="1"/>
    <col min="28" max="28" width="10.6640625" bestFit="1" customWidth="1"/>
    <col min="29" max="29" width="12" bestFit="1" customWidth="1"/>
  </cols>
  <sheetData>
    <row r="1" spans="1:51" x14ac:dyDescent="0.3">
      <c r="A1" t="s">
        <v>28</v>
      </c>
      <c r="E1" t="s">
        <v>9</v>
      </c>
      <c r="J1" s="2" t="s">
        <v>10</v>
      </c>
      <c r="P1">
        <v>25280</v>
      </c>
      <c r="V1">
        <v>348.25</v>
      </c>
      <c r="AB1" s="2" t="s">
        <v>16</v>
      </c>
      <c r="AC1">
        <v>288</v>
      </c>
      <c r="AD1">
        <v>293</v>
      </c>
      <c r="AE1">
        <v>298</v>
      </c>
      <c r="AF1">
        <v>303</v>
      </c>
      <c r="AG1">
        <v>308</v>
      </c>
      <c r="AH1" t="s">
        <v>10</v>
      </c>
      <c r="AI1">
        <v>288</v>
      </c>
      <c r="AJ1">
        <v>293</v>
      </c>
      <c r="AK1">
        <v>298</v>
      </c>
      <c r="AL1">
        <v>303</v>
      </c>
      <c r="AM1">
        <v>308</v>
      </c>
      <c r="AN1" t="s">
        <v>17</v>
      </c>
      <c r="AO1">
        <v>288</v>
      </c>
      <c r="AP1">
        <v>293</v>
      </c>
      <c r="AQ1">
        <v>298</v>
      </c>
      <c r="AR1">
        <v>303</v>
      </c>
      <c r="AS1">
        <v>308</v>
      </c>
      <c r="AT1" t="s">
        <v>12</v>
      </c>
      <c r="AU1">
        <v>288</v>
      </c>
      <c r="AV1">
        <v>293</v>
      </c>
      <c r="AW1">
        <v>298</v>
      </c>
      <c r="AX1">
        <v>303</v>
      </c>
      <c r="AY1">
        <v>308</v>
      </c>
    </row>
    <row r="2" spans="1:51" x14ac:dyDescent="0.3">
      <c r="B2" t="s">
        <v>5</v>
      </c>
      <c r="C2" t="s">
        <v>6</v>
      </c>
      <c r="D2" s="2" t="s">
        <v>8</v>
      </c>
      <c r="E2">
        <v>288</v>
      </c>
      <c r="F2">
        <v>293</v>
      </c>
      <c r="G2">
        <v>298</v>
      </c>
      <c r="H2">
        <v>303</v>
      </c>
      <c r="I2">
        <v>308</v>
      </c>
      <c r="K2">
        <v>288</v>
      </c>
      <c r="L2">
        <v>293</v>
      </c>
      <c r="M2">
        <v>298</v>
      </c>
      <c r="N2">
        <v>303</v>
      </c>
      <c r="O2">
        <v>308</v>
      </c>
      <c r="P2" s="2" t="s">
        <v>11</v>
      </c>
      <c r="Q2">
        <v>288</v>
      </c>
      <c r="R2">
        <v>293</v>
      </c>
      <c r="S2">
        <v>298</v>
      </c>
      <c r="T2">
        <v>303</v>
      </c>
      <c r="U2">
        <v>308</v>
      </c>
      <c r="V2" s="2" t="s">
        <v>12</v>
      </c>
      <c r="W2">
        <v>288</v>
      </c>
      <c r="X2">
        <v>293</v>
      </c>
      <c r="Y2">
        <v>298</v>
      </c>
      <c r="Z2">
        <v>303</v>
      </c>
      <c r="AA2">
        <v>308</v>
      </c>
      <c r="AC2">
        <v>0.1289112111765385</v>
      </c>
      <c r="AD2">
        <v>0.15120042585506968</v>
      </c>
      <c r="AE2">
        <v>0.1761147849299278</v>
      </c>
      <c r="AF2">
        <v>0.21171200804922408</v>
      </c>
      <c r="AG2">
        <v>0.25667509606226802</v>
      </c>
      <c r="AI2">
        <v>0.15278423634349905</v>
      </c>
      <c r="AJ2">
        <v>0.17597595198386146</v>
      </c>
      <c r="AK2">
        <v>0.21874799455212521</v>
      </c>
      <c r="AL2">
        <v>0.25467185038516571</v>
      </c>
      <c r="AM2">
        <v>0.30848319760778359</v>
      </c>
      <c r="AO2">
        <v>2.2278761854417923E-2</v>
      </c>
      <c r="AP2">
        <v>2.9486044948081571E-2</v>
      </c>
      <c r="AQ2">
        <v>4.8196001927370447E-2</v>
      </c>
      <c r="AR2">
        <v>6.6198207130930317E-2</v>
      </c>
      <c r="AS2">
        <v>9.1959904137680432E-2</v>
      </c>
      <c r="AU2">
        <v>0.14084144392949169</v>
      </c>
      <c r="AV2">
        <v>0.17044820247691267</v>
      </c>
      <c r="AW2">
        <v>0.20829155319856274</v>
      </c>
      <c r="AX2">
        <v>0.25131534290704582</v>
      </c>
      <c r="AY2">
        <v>0.29593362416631036</v>
      </c>
    </row>
    <row r="3" spans="1:51" ht="15.6" x14ac:dyDescent="0.3">
      <c r="A3" s="14" t="s">
        <v>30</v>
      </c>
      <c r="B3" s="3">
        <v>-28.86</v>
      </c>
      <c r="C3" s="12">
        <v>-24.23</v>
      </c>
      <c r="D3" s="7">
        <f>C3/B3</f>
        <v>0.83957033957033955</v>
      </c>
      <c r="E3" s="7">
        <f>$D$3*25.23*1000/(8.314*$E$2)</f>
        <v>8.8465070911847441</v>
      </c>
      <c r="F3" s="7">
        <f>$D$3*25.23*1000/(8.314*F2)</f>
        <v>8.695542806352238</v>
      </c>
      <c r="G3" s="7">
        <f t="shared" ref="G3:H3" si="0">$D$3*25.23*1000/(8.314*G2)</f>
        <v>8.5496444371181397</v>
      </c>
      <c r="H3" s="7">
        <f t="shared" si="0"/>
        <v>8.4085611955815374</v>
      </c>
      <c r="I3" s="7">
        <f>$D$3*25.23*1000/(8.314*I2)</f>
        <v>8.2720585787701495</v>
      </c>
      <c r="J3" s="7"/>
      <c r="K3" s="7">
        <f>D3*26.16*1000/(8.314*$K$2)</f>
        <v>9.1725971266505315</v>
      </c>
      <c r="L3" s="7">
        <f>D3*26.16*1000/(8.314*$L$2)</f>
        <v>9.0160681654448904</v>
      </c>
      <c r="M3" s="7">
        <f>D3*26.16*1000/(8.314*$M$2)</f>
        <v>8.864791853944137</v>
      </c>
      <c r="N3" s="7">
        <f>D3*26.16*1000/(8.314*$N$2)</f>
        <v>8.7185081599846637</v>
      </c>
      <c r="O3" s="7">
        <f>D3*26.16*1000/(8.314*$O$2)</f>
        <v>8.5769739366082884</v>
      </c>
      <c r="P3" s="7">
        <f t="shared" ref="P3:P11" si="1">D3*53.76*1000/(8.314*293)</f>
        <v>18.528433661097754</v>
      </c>
      <c r="Q3" s="7">
        <f>D3*53.76*1000/(8.314*$Q$2)</f>
        <v>18.850107856602925</v>
      </c>
      <c r="R3" s="7">
        <f>D3*53.76*1000/(8.314*$R$2)</f>
        <v>18.528433661097754</v>
      </c>
      <c r="S3" s="7">
        <f>D3*53.76*1000/(8.314*$S$2)</f>
        <v>18.21755390168336</v>
      </c>
      <c r="T3" s="7">
        <f>D3*53.76*1000/(8.314*$T$2)</f>
        <v>17.916934200335454</v>
      </c>
      <c r="U3" s="7">
        <f>D3*53.76*1000/(8.314*$U$2)</f>
        <v>17.626074878901434</v>
      </c>
      <c r="V3" s="7">
        <f t="shared" ref="V3:V11" si="2">D3*27.6*1000/(8.314*293)</f>
        <v>9.5123654956528654</v>
      </c>
      <c r="W3" s="7">
        <f>D3*27.6*1000/(8.314*$W$2)</f>
        <v>9.6775107299523953</v>
      </c>
      <c r="X3" s="7">
        <f>D3*27.6*1000/(8.314*$X$2)</f>
        <v>9.5123654956528654</v>
      </c>
      <c r="Y3" s="7">
        <f>D3*27.6*1000/(8.314*$Y$2)</f>
        <v>9.3527620477392261</v>
      </c>
      <c r="Z3" s="7">
        <f>D3*27.6*1000/(8.314*$Z$2)</f>
        <v>9.1984260403507907</v>
      </c>
      <c r="AA3" s="7">
        <f>D3*27.6*1000/(8.314*$AA$2)</f>
        <v>9.0491009422931477</v>
      </c>
      <c r="AB3" s="14" t="s">
        <v>30</v>
      </c>
      <c r="AC3" s="7">
        <f>D3*($P$1/(8.314*$AC$1)-LN($AC$2))</f>
        <v>10.58400897119804</v>
      </c>
      <c r="AD3" s="7">
        <f t="shared" ref="AD3:AD11" si="3">D3*($P$1/(8.314*$AD$1)-LN($AD$2))</f>
        <v>10.298848818910191</v>
      </c>
      <c r="AE3" s="7">
        <f t="shared" ref="AE3:AE11" si="4">D3*($P$1/(8.314*$AE$1)-LN($AE$2))</f>
        <v>10.024601909942184</v>
      </c>
      <c r="AF3" s="7">
        <f t="shared" ref="AF3:AF11" si="5">D3*($P$1/(8.314*$AF$1)-LN($AF$2))</f>
        <v>9.7286817904317484</v>
      </c>
      <c r="AG3" s="7">
        <f>D3*($P$1/(8.314*$AG$1)-LN($AG$2))</f>
        <v>9.430220701058639</v>
      </c>
      <c r="AH3" s="7"/>
      <c r="AI3" s="7">
        <f>D3*($P$1/(8.314*$AI$1)-LN($AI$2))</f>
        <v>10.441363599400583</v>
      </c>
      <c r="AJ3" s="7">
        <f t="shared" ref="AJ3:AJ11" si="6">D3*($P$1/(8.314*$AJ$1)-LN($AJ$2))</f>
        <v>10.17145151807977</v>
      </c>
      <c r="AK3" s="7">
        <f t="shared" ref="AK3:AK11" si="7">D3*($P$1/(8.314*$AK$1)-LN($AK$2))</f>
        <v>9.8425961677999556</v>
      </c>
      <c r="AL3" s="7">
        <f t="shared" ref="AL3:AL11" si="8">D3*($P$1/(8.314*$AL$1)-LN($AL$2))</f>
        <v>9.5735720461483922</v>
      </c>
      <c r="AM3" s="7">
        <f t="shared" ref="AM3:AM11" si="9">D3*($P$1/(8.314*$AM$1)-LN($AM$2))</f>
        <v>9.2758603967620115</v>
      </c>
      <c r="AN3" s="7"/>
      <c r="AO3" s="7">
        <f t="shared" ref="AO3:AO11" si="10">D3*($P$1/(8.314*$AO$1)-LN($AO$2))</f>
        <v>12.05786634059638</v>
      </c>
      <c r="AP3" s="7">
        <f t="shared" ref="AP3:AP11" si="11">D3*($P$1/(8.314*$AP$1)-LN($AP$2))</f>
        <v>11.671285370054969</v>
      </c>
      <c r="AQ3" s="7">
        <f t="shared" ref="AQ3:AQ11" si="12">D3*($P$1/(8.314*$AQ$1)-LN($AQ$2))</f>
        <v>11.112567445806983</v>
      </c>
      <c r="AR3" s="7">
        <f t="shared" ref="AR3:AR11" si="13">D3*($P$1/(8.314*$AR$1)-LN($AR$2))</f>
        <v>10.704744034200544</v>
      </c>
      <c r="AS3" s="7">
        <f>D3*($P$1/(8.314*$AS$1)-LN($AS$2))</f>
        <v>10.292004736881985</v>
      </c>
      <c r="AT3" s="7"/>
      <c r="AU3" s="7">
        <f t="shared" ref="AU3:AU11" si="14">D3*($P$1/(8.314*$AU$1)-LN($AU$2))</f>
        <v>10.509697874574112</v>
      </c>
      <c r="AV3" s="7">
        <f t="shared" ref="AV3:AV11" si="15">D3*($P$1/(8.314*$AV$1)-LN($AV$2))</f>
        <v>10.198247158115858</v>
      </c>
      <c r="AW3" s="7">
        <f t="shared" ref="AW3:AW11" si="16">D3*($P$1/(8.314*$AW$1)-LN($AW$2))</f>
        <v>9.8837196337058195</v>
      </c>
      <c r="AX3" s="7">
        <f t="shared" ref="AX3:AX11" si="17">D3*($P$1/(8.314*$AX$1)-LN($AX$2))</f>
        <v>9.584710926723977</v>
      </c>
      <c r="AY3" s="7">
        <f t="shared" ref="AY3:AY11" si="18">D3*($P$1/(8.314*$AY$1)-LN($AY$2))</f>
        <v>9.3107295920944626</v>
      </c>
    </row>
    <row r="4" spans="1:51" ht="15.6" x14ac:dyDescent="0.3">
      <c r="A4" s="14" t="s">
        <v>31</v>
      </c>
      <c r="B4" s="3">
        <v>-28.86</v>
      </c>
      <c r="C4" s="12">
        <v>-12.82</v>
      </c>
      <c r="D4" s="7">
        <f t="shared" ref="D4:D13" si="19">C4/B4</f>
        <v>0.44421344421344422</v>
      </c>
      <c r="E4" s="7">
        <f t="shared" ref="E4:E11" si="20">D4*25.23*1000/(8.314*$E$2)</f>
        <v>4.6806529471311773</v>
      </c>
      <c r="F4" s="7">
        <f t="shared" ref="F4:F11" si="21">D4*25.23*1000/(8.314*$F$2)</f>
        <v>4.6007783234599966</v>
      </c>
      <c r="G4" s="7">
        <f t="shared" ref="G4:G11" si="22">D4*25.23*1000/(8.314*$G$2)</f>
        <v>4.5235840562878487</v>
      </c>
      <c r="H4" s="7">
        <f t="shared" ref="H4:H11" si="23">D4*25.23*1000/(8.314*$H$2)</f>
        <v>4.4489374546989406</v>
      </c>
      <c r="I4" s="7">
        <f t="shared" ref="I4:I11" si="24">D4*25.23*1000/(8.314*$I$2)</f>
        <v>4.3767144440707106</v>
      </c>
      <c r="J4" s="7"/>
      <c r="K4" s="7">
        <f t="shared" ref="K4:K11" si="25">D4*26.16*1000/(8.314*$K$2)</f>
        <v>4.8531859332917797</v>
      </c>
      <c r="L4" s="7">
        <f t="shared" ref="L4:L11" si="26">D4*26.16*1000/(8.314*$L$2)</f>
        <v>4.7703670607100079</v>
      </c>
      <c r="M4" s="7">
        <f t="shared" ref="M4:M11" si="27">D4*26.16*1000/(8.314*$M$2)</f>
        <v>4.690327344926283</v>
      </c>
      <c r="N4" s="7">
        <f t="shared" ref="N4:N11" si="28">D4*26.16*1000/(8.314*$N$2)</f>
        <v>4.6129292039208991</v>
      </c>
      <c r="O4" s="7">
        <f t="shared" ref="O4:O11" si="29">D4*26.16*1000/(8.314*$O$2)</f>
        <v>4.5380439895715332</v>
      </c>
      <c r="P4" s="7">
        <f t="shared" si="1"/>
        <v>9.8033231339361624</v>
      </c>
      <c r="Q4" s="7">
        <f t="shared" ref="Q4:Q11" si="30">D4*53.76*1000/(8.314*$Q$2)</f>
        <v>9.9735197161225546</v>
      </c>
      <c r="R4" s="7">
        <f t="shared" ref="R4:R11" si="31">D4*53.76*1000/(8.314*$R$2)</f>
        <v>9.8033231339361624</v>
      </c>
      <c r="S4" s="7">
        <f t="shared" ref="S4:S11" si="32">D4*53.76*1000/(8.314*$S$2)</f>
        <v>9.6388378464540114</v>
      </c>
      <c r="T4" s="7">
        <f t="shared" ref="T4:T11" si="33">D4*53.76*1000/(8.314*$T$2)</f>
        <v>9.4797811163145074</v>
      </c>
      <c r="U4" s="7">
        <f t="shared" ref="U4:U11" si="34">D4*53.76*1000/(8.314*$U$2)</f>
        <v>9.3258885657249859</v>
      </c>
      <c r="V4" s="7">
        <f t="shared" si="2"/>
        <v>5.0329560732261553</v>
      </c>
      <c r="W4" s="7">
        <f t="shared" ref="W4:W11" si="35">D4*27.6*1000/(8.314*$W$2)</f>
        <v>5.1203337828307767</v>
      </c>
      <c r="X4" s="7">
        <f t="shared" ref="X4:X11" si="36">D4*27.6*1000/(8.314*$X$2)</f>
        <v>5.0329560732261553</v>
      </c>
      <c r="Y4" s="7">
        <f t="shared" ref="Y4:Y11" si="37">D4*27.6*1000/(8.314*$Y$2)</f>
        <v>4.9485105015277302</v>
      </c>
      <c r="Z4" s="7">
        <f t="shared" ref="Z4:Z11" si="38">D4*27.6*1000/(8.314*$Z$2)</f>
        <v>4.8668519123936091</v>
      </c>
      <c r="AA4" s="7">
        <f t="shared" ref="AA4:AA11" si="39">D4*27.6*1000/(8.314*$AA$2)</f>
        <v>4.7878445761534536</v>
      </c>
      <c r="AB4" s="14" t="s">
        <v>31</v>
      </c>
      <c r="AC4" s="7">
        <f t="shared" ref="AC4:AC11" si="40">D4*($P$1/(8.314*$AC$1)-LN($AC$2))</f>
        <v>5.5999585229368094</v>
      </c>
      <c r="AD4" s="7">
        <f t="shared" si="3"/>
        <v>5.4490813808678764</v>
      </c>
      <c r="AE4" s="7">
        <f t="shared" si="4"/>
        <v>5.3039783939520762</v>
      </c>
      <c r="AF4" s="7">
        <f t="shared" si="5"/>
        <v>5.1474081945247638</v>
      </c>
      <c r="AG4" s="7">
        <f t="shared" ref="AG4:AG11" si="41">D4*($P$1/(8.314*$AF$1)-LN($AF$2))</f>
        <v>5.1474081945247638</v>
      </c>
      <c r="AH4" s="7"/>
      <c r="AI4" s="7">
        <f t="shared" ref="AI4:AI11" si="42">D4*($P$1/(8.314*$AI$1)-LN($AI$2))</f>
        <v>5.5244854042226779</v>
      </c>
      <c r="AJ4" s="7">
        <f t="shared" si="6"/>
        <v>5.3816759579769977</v>
      </c>
      <c r="AK4" s="7">
        <f t="shared" si="7"/>
        <v>5.2076798543621727</v>
      </c>
      <c r="AL4" s="7">
        <f t="shared" si="8"/>
        <v>5.0653402241693097</v>
      </c>
      <c r="AM4" s="7">
        <f t="shared" si="9"/>
        <v>4.9078221331609155</v>
      </c>
      <c r="AN4" s="7"/>
      <c r="AO4" s="7">
        <f>D4*($P$1/(8.314*$AO$1)-LN($AO$2))</f>
        <v>6.3797708001009328</v>
      </c>
      <c r="AP4" s="7">
        <f t="shared" si="11"/>
        <v>6.1752322923691585</v>
      </c>
      <c r="AQ4" s="7">
        <f t="shared" si="12"/>
        <v>5.8796167831302322</v>
      </c>
      <c r="AR4" s="7">
        <f>D4*($P$1/(8.314*$AR$1)-LN($AR$2))</f>
        <v>5.6638389813640515</v>
      </c>
      <c r="AS4" s="7">
        <f>D4*($P$1/(8.314*$AS$1)-LN($AS$2))</f>
        <v>5.4454602033358253</v>
      </c>
      <c r="AT4" s="7"/>
      <c r="AU4" s="7">
        <f t="shared" si="14"/>
        <v>5.5606408069352087</v>
      </c>
      <c r="AV4" s="7">
        <f t="shared" si="15"/>
        <v>5.3958534282726083</v>
      </c>
      <c r="AW4" s="7">
        <f t="shared" si="16"/>
        <v>5.2294381223321755</v>
      </c>
      <c r="AX4" s="7">
        <f t="shared" si="17"/>
        <v>5.0712337631284106</v>
      </c>
      <c r="AY4" s="7">
        <f t="shared" si="18"/>
        <v>4.9262712905757748</v>
      </c>
    </row>
    <row r="5" spans="1:51" ht="15.6" x14ac:dyDescent="0.3">
      <c r="A5" s="14" t="s">
        <v>35</v>
      </c>
      <c r="B5" s="3">
        <v>-28.86</v>
      </c>
      <c r="C5" s="12">
        <v>-11.4</v>
      </c>
      <c r="D5" s="7">
        <f t="shared" si="19"/>
        <v>0.39501039501039503</v>
      </c>
      <c r="E5" s="7">
        <f t="shared" si="20"/>
        <v>4.1622030887125909</v>
      </c>
      <c r="F5" s="7">
        <f t="shared" si="21"/>
        <v>4.0911757322499192</v>
      </c>
      <c r="G5" s="7">
        <f t="shared" si="22"/>
        <v>4.02253184412492</v>
      </c>
      <c r="H5" s="7">
        <f t="shared" si="23"/>
        <v>3.9561534308555322</v>
      </c>
      <c r="I5" s="7">
        <f t="shared" si="24"/>
        <v>3.8919301608741108</v>
      </c>
      <c r="J5" s="7"/>
      <c r="K5" s="7">
        <f t="shared" si="25"/>
        <v>4.3156255569053261</v>
      </c>
      <c r="L5" s="7">
        <f t="shared" si="26"/>
        <v>4.2419800695861225</v>
      </c>
      <c r="M5" s="7">
        <f t="shared" si="27"/>
        <v>4.1708059073447448</v>
      </c>
      <c r="N5" s="7">
        <f t="shared" si="28"/>
        <v>4.1019807273555582</v>
      </c>
      <c r="O5" s="7">
        <f t="shared" si="29"/>
        <v>4.0353901311322531</v>
      </c>
      <c r="P5" s="7">
        <f>D5*53.76*1000/(8.314*293)</f>
        <v>8.7174636292412053</v>
      </c>
      <c r="Q5" s="7">
        <f t="shared" si="30"/>
        <v>8.868808483915533</v>
      </c>
      <c r="R5" s="7">
        <f t="shared" si="31"/>
        <v>8.7174636292412053</v>
      </c>
      <c r="S5" s="7">
        <f t="shared" si="32"/>
        <v>8.5711974609653456</v>
      </c>
      <c r="T5" s="7">
        <f t="shared" si="33"/>
        <v>8.429758558969219</v>
      </c>
      <c r="U5" s="7">
        <f t="shared" si="34"/>
        <v>8.2929118291158233</v>
      </c>
      <c r="V5" s="7">
        <f t="shared" si="2"/>
        <v>4.4754835596550837</v>
      </c>
      <c r="W5" s="7">
        <f t="shared" si="35"/>
        <v>4.5531829270102069</v>
      </c>
      <c r="X5" s="7">
        <f t="shared" si="36"/>
        <v>4.4754835596550837</v>
      </c>
      <c r="Y5" s="7">
        <f t="shared" si="37"/>
        <v>4.4003915536206026</v>
      </c>
      <c r="Z5" s="7">
        <f t="shared" si="38"/>
        <v>4.3277778316136626</v>
      </c>
      <c r="AA5" s="7">
        <f t="shared" si="39"/>
        <v>4.2575216979835702</v>
      </c>
      <c r="AB5" s="14" t="s">
        <v>35</v>
      </c>
      <c r="AC5" s="7">
        <f>D5*($P$1/(8.314*$AC$1)-LN($AC$2))</f>
        <v>4.9796823058876463</v>
      </c>
      <c r="AD5" s="7">
        <f t="shared" si="3"/>
        <v>4.845516984547098</v>
      </c>
      <c r="AE5" s="7">
        <f t="shared" si="4"/>
        <v>4.7164862473520808</v>
      </c>
      <c r="AF5" s="7">
        <f t="shared" si="5"/>
        <v>4.5772584569096963</v>
      </c>
      <c r="AG5" s="7">
        <f t="shared" si="41"/>
        <v>4.5772584569096963</v>
      </c>
      <c r="AH5" s="7"/>
      <c r="AI5" s="7">
        <f t="shared" si="42"/>
        <v>4.9125689241917732</v>
      </c>
      <c r="AJ5" s="7">
        <f t="shared" si="6"/>
        <v>4.7855776849405443</v>
      </c>
      <c r="AK5" s="7">
        <f t="shared" si="7"/>
        <v>4.6308541606652707</v>
      </c>
      <c r="AL5" s="7">
        <f t="shared" si="8"/>
        <v>4.5042806985592927</v>
      </c>
      <c r="AM5" s="7">
        <f>D5*($P$1/(8.314*$AM$1)-LN($AM$2))</f>
        <v>4.3642100092070546</v>
      </c>
      <c r="AN5" s="7"/>
      <c r="AO5" s="7">
        <f t="shared" si="10"/>
        <v>5.6731191202145581</v>
      </c>
      <c r="AP5" s="7">
        <f t="shared" si="11"/>
        <v>5.4912362038228091</v>
      </c>
      <c r="AQ5" s="7">
        <f t="shared" si="12"/>
        <v>5.2283643781345281</v>
      </c>
      <c r="AR5" s="7">
        <f t="shared" si="13"/>
        <v>5.0364870817121838</v>
      </c>
      <c r="AS5" s="7">
        <f t="shared" ref="AS5:AS11" si="43">D5*($P$1/(8.314*$AS$1)-LN($AS$2))</f>
        <v>4.8422969046824038</v>
      </c>
      <c r="AT5" s="6"/>
      <c r="AU5" s="7">
        <f t="shared" si="14"/>
        <v>4.9447195943105609</v>
      </c>
      <c r="AV5" s="7">
        <f t="shared" si="15"/>
        <v>4.798184795811836</v>
      </c>
      <c r="AW5" s="7">
        <f t="shared" si="16"/>
        <v>4.6502023864732296</v>
      </c>
      <c r="AX5" s="7">
        <f t="shared" si="17"/>
        <v>4.5095214430315043</v>
      </c>
      <c r="AY5" s="7">
        <f t="shared" si="18"/>
        <v>4.3806156562062277</v>
      </c>
    </row>
    <row r="6" spans="1:51" ht="15.6" x14ac:dyDescent="0.3">
      <c r="A6" s="14" t="s">
        <v>13</v>
      </c>
      <c r="B6" s="3">
        <v>-28.86</v>
      </c>
      <c r="C6" s="12">
        <v>-11.4</v>
      </c>
      <c r="D6" s="10">
        <f t="shared" si="19"/>
        <v>0.39501039501039503</v>
      </c>
      <c r="E6" s="10">
        <f t="shared" si="20"/>
        <v>4.1622030887125909</v>
      </c>
      <c r="F6" s="10">
        <f t="shared" si="21"/>
        <v>4.0911757322499192</v>
      </c>
      <c r="G6" s="10">
        <f t="shared" si="22"/>
        <v>4.02253184412492</v>
      </c>
      <c r="H6" s="10">
        <f t="shared" si="23"/>
        <v>3.9561534308555322</v>
      </c>
      <c r="I6" s="10">
        <f t="shared" si="24"/>
        <v>3.8919301608741108</v>
      </c>
      <c r="J6" s="10"/>
      <c r="K6" s="10">
        <f t="shared" si="25"/>
        <v>4.3156255569053261</v>
      </c>
      <c r="L6" s="10">
        <f t="shared" si="26"/>
        <v>4.2419800695861225</v>
      </c>
      <c r="M6" s="10">
        <f t="shared" si="27"/>
        <v>4.1708059073447448</v>
      </c>
      <c r="N6" s="10">
        <f t="shared" si="28"/>
        <v>4.1019807273555582</v>
      </c>
      <c r="O6" s="10">
        <f t="shared" si="29"/>
        <v>4.0353901311322531</v>
      </c>
      <c r="P6" s="10">
        <f t="shared" si="1"/>
        <v>8.7174636292412053</v>
      </c>
      <c r="Q6" s="10">
        <f t="shared" si="30"/>
        <v>8.868808483915533</v>
      </c>
      <c r="R6" s="10">
        <f t="shared" si="31"/>
        <v>8.7174636292412053</v>
      </c>
      <c r="S6" s="10">
        <f t="shared" si="32"/>
        <v>8.5711974609653456</v>
      </c>
      <c r="T6" s="10">
        <f t="shared" si="33"/>
        <v>8.429758558969219</v>
      </c>
      <c r="U6" s="10">
        <f t="shared" si="34"/>
        <v>8.2929118291158233</v>
      </c>
      <c r="V6" s="10">
        <f t="shared" si="2"/>
        <v>4.4754835596550837</v>
      </c>
      <c r="W6" s="10">
        <f t="shared" si="35"/>
        <v>4.5531829270102069</v>
      </c>
      <c r="X6" s="10">
        <f t="shared" si="36"/>
        <v>4.4754835596550837</v>
      </c>
      <c r="Y6" s="10">
        <f t="shared" si="37"/>
        <v>4.4003915536206026</v>
      </c>
      <c r="Z6" s="10">
        <f t="shared" si="38"/>
        <v>4.3277778316136626</v>
      </c>
      <c r="AA6" s="7">
        <f t="shared" si="39"/>
        <v>4.2575216979835702</v>
      </c>
      <c r="AB6" s="14" t="s">
        <v>13</v>
      </c>
      <c r="AC6" s="10">
        <f t="shared" si="40"/>
        <v>4.9796823058876463</v>
      </c>
      <c r="AD6" s="10">
        <f t="shared" si="3"/>
        <v>4.845516984547098</v>
      </c>
      <c r="AE6" s="10">
        <f t="shared" si="4"/>
        <v>4.7164862473520808</v>
      </c>
      <c r="AF6" s="10">
        <f t="shared" si="5"/>
        <v>4.5772584569096963</v>
      </c>
      <c r="AG6" s="10">
        <f t="shared" si="41"/>
        <v>4.5772584569096963</v>
      </c>
      <c r="AH6" s="10"/>
      <c r="AI6" s="10">
        <f t="shared" si="42"/>
        <v>4.9125689241917732</v>
      </c>
      <c r="AJ6" s="10">
        <f t="shared" si="6"/>
        <v>4.7855776849405443</v>
      </c>
      <c r="AK6" s="10">
        <f t="shared" si="7"/>
        <v>4.6308541606652707</v>
      </c>
      <c r="AL6" s="10">
        <f t="shared" si="8"/>
        <v>4.5042806985592927</v>
      </c>
      <c r="AM6" s="10">
        <f t="shared" si="9"/>
        <v>4.3642100092070546</v>
      </c>
      <c r="AN6" s="10"/>
      <c r="AO6" s="10">
        <f t="shared" si="10"/>
        <v>5.6731191202145581</v>
      </c>
      <c r="AP6" s="10">
        <f t="shared" si="11"/>
        <v>5.4912362038228091</v>
      </c>
      <c r="AQ6" s="10">
        <f t="shared" si="12"/>
        <v>5.2283643781345281</v>
      </c>
      <c r="AR6" s="10">
        <f t="shared" si="13"/>
        <v>5.0364870817121838</v>
      </c>
      <c r="AS6" s="10">
        <f t="shared" si="43"/>
        <v>4.8422969046824038</v>
      </c>
      <c r="AT6" s="10"/>
      <c r="AU6" s="10">
        <f t="shared" si="14"/>
        <v>4.9447195943105609</v>
      </c>
      <c r="AV6" s="10">
        <f t="shared" si="15"/>
        <v>4.798184795811836</v>
      </c>
      <c r="AW6" s="10">
        <f t="shared" si="16"/>
        <v>4.6502023864732296</v>
      </c>
      <c r="AX6" s="10">
        <f t="shared" si="17"/>
        <v>4.5095214430315043</v>
      </c>
      <c r="AY6" s="10">
        <f t="shared" si="18"/>
        <v>4.3806156562062277</v>
      </c>
    </row>
    <row r="7" spans="1:51" ht="15.6" x14ac:dyDescent="0.3">
      <c r="A7" s="14" t="s">
        <v>32</v>
      </c>
      <c r="B7" s="3">
        <v>-28.86</v>
      </c>
      <c r="C7" s="12">
        <v>-11.98</v>
      </c>
      <c r="D7" s="10">
        <f t="shared" si="19"/>
        <v>0.41510741510741511</v>
      </c>
      <c r="E7" s="10">
        <f t="shared" si="20"/>
        <v>4.373964298489196</v>
      </c>
      <c r="F7" s="10">
        <f t="shared" si="21"/>
        <v>4.2993232695047388</v>
      </c>
      <c r="G7" s="10">
        <f t="shared" si="22"/>
        <v>4.2271869730365381</v>
      </c>
      <c r="H7" s="10">
        <f t="shared" si="23"/>
        <v>4.1574314124253746</v>
      </c>
      <c r="I7" s="10">
        <f t="shared" si="24"/>
        <v>4.0899406427431444</v>
      </c>
      <c r="J7" s="10"/>
      <c r="K7" s="10">
        <f t="shared" si="25"/>
        <v>4.5351924712040175</v>
      </c>
      <c r="L7" s="10">
        <f t="shared" si="26"/>
        <v>4.4578001082141876</v>
      </c>
      <c r="M7" s="10">
        <f t="shared" si="27"/>
        <v>4.3830048043850907</v>
      </c>
      <c r="N7" s="10">
        <f t="shared" si="28"/>
        <v>4.3106779924315415</v>
      </c>
      <c r="O7" s="10">
        <f t="shared" si="29"/>
        <v>4.2406994535933666</v>
      </c>
      <c r="P7" s="10">
        <f t="shared" si="1"/>
        <v>9.1609837086236539</v>
      </c>
      <c r="Q7" s="10">
        <f t="shared" si="30"/>
        <v>9.3200285646761483</v>
      </c>
      <c r="R7" s="10">
        <f t="shared" si="31"/>
        <v>9.1609837086236539</v>
      </c>
      <c r="S7" s="10">
        <f t="shared" si="32"/>
        <v>9.0072759282776182</v>
      </c>
      <c r="T7" s="10">
        <f t="shared" si="33"/>
        <v>8.858641011969409</v>
      </c>
      <c r="U7" s="10">
        <f t="shared" si="34"/>
        <v>8.7148319046322413</v>
      </c>
      <c r="V7" s="10">
        <f t="shared" si="2"/>
        <v>4.7031836004094654</v>
      </c>
      <c r="W7" s="10">
        <f t="shared" si="35"/>
        <v>4.7848360934721299</v>
      </c>
      <c r="X7" s="10">
        <f t="shared" si="36"/>
        <v>4.7031836004094654</v>
      </c>
      <c r="Y7" s="10">
        <f t="shared" si="37"/>
        <v>4.6242711238925276</v>
      </c>
      <c r="Z7" s="10">
        <f t="shared" si="38"/>
        <v>4.5479630195378657</v>
      </c>
      <c r="AA7" s="7">
        <f t="shared" si="39"/>
        <v>4.4741324510388738</v>
      </c>
      <c r="AB7" s="14" t="s">
        <v>32</v>
      </c>
      <c r="AC7" s="10">
        <f t="shared" si="40"/>
        <v>5.2330345635556137</v>
      </c>
      <c r="AD7" s="10">
        <f t="shared" si="3"/>
        <v>5.0920432872696697</v>
      </c>
      <c r="AE7" s="10">
        <f t="shared" si="4"/>
        <v>4.9564478283577129</v>
      </c>
      <c r="AF7" s="10">
        <f t="shared" si="5"/>
        <v>4.8101365187524703</v>
      </c>
      <c r="AG7" s="10">
        <f t="shared" si="41"/>
        <v>4.8101365187524703</v>
      </c>
      <c r="AH7" s="10"/>
      <c r="AI7" s="10">
        <f t="shared" si="42"/>
        <v>5.1625066413874947</v>
      </c>
      <c r="AJ7" s="10">
        <f t="shared" si="6"/>
        <v>5.0290544443498</v>
      </c>
      <c r="AK7" s="10">
        <f t="shared" si="7"/>
        <v>4.866459021471047</v>
      </c>
      <c r="AL7" s="10">
        <f t="shared" si="8"/>
        <v>4.7334458569070463</v>
      </c>
      <c r="AM7" s="10">
        <f t="shared" si="9"/>
        <v>4.5862487640614482</v>
      </c>
      <c r="AN7" s="10"/>
      <c r="AO7" s="10">
        <f t="shared" si="10"/>
        <v>5.9617514965061753</v>
      </c>
      <c r="AP7" s="10">
        <f t="shared" si="11"/>
        <v>5.7706148878769516</v>
      </c>
      <c r="AQ7" s="10">
        <f t="shared" si="12"/>
        <v>5.494368881583477</v>
      </c>
      <c r="AR7" s="10">
        <f t="shared" si="13"/>
        <v>5.2927294069221018</v>
      </c>
      <c r="AS7" s="10">
        <f t="shared" si="43"/>
        <v>5.0886593787802799</v>
      </c>
      <c r="AT7" s="10"/>
      <c r="AU7" s="10">
        <f t="shared" si="14"/>
        <v>5.1962930473544313</v>
      </c>
      <c r="AV7" s="10">
        <f t="shared" si="15"/>
        <v>5.0423029696338419</v>
      </c>
      <c r="AW7" s="10">
        <f t="shared" si="16"/>
        <v>4.8867916306973056</v>
      </c>
      <c r="AX7" s="10">
        <f t="shared" si="17"/>
        <v>4.7389532357471422</v>
      </c>
      <c r="AY7" s="10">
        <f t="shared" si="18"/>
        <v>4.6034890843290004</v>
      </c>
    </row>
    <row r="8" spans="1:51" ht="15.6" x14ac:dyDescent="0.3">
      <c r="A8" s="14" t="s">
        <v>33</v>
      </c>
      <c r="B8" s="3">
        <v>-28.86</v>
      </c>
      <c r="C8" s="12">
        <v>-10.29</v>
      </c>
      <c r="D8" s="10">
        <f t="shared" si="19"/>
        <v>0.35654885654885654</v>
      </c>
      <c r="E8" s="10">
        <f t="shared" si="20"/>
        <v>3.7569359458642593</v>
      </c>
      <c r="F8" s="10">
        <f t="shared" si="21"/>
        <v>3.6928244109518995</v>
      </c>
      <c r="G8" s="10">
        <f t="shared" si="22"/>
        <v>3.6308642698285452</v>
      </c>
      <c r="H8" s="10">
        <f t="shared" si="23"/>
        <v>3.5709490178511771</v>
      </c>
      <c r="I8" s="10">
        <f t="shared" si="24"/>
        <v>3.5129790662626839</v>
      </c>
      <c r="J8" s="10"/>
      <c r="K8" s="10">
        <f t="shared" si="25"/>
        <v>3.8954199105750704</v>
      </c>
      <c r="L8" s="10">
        <f t="shared" si="26"/>
        <v>3.8289451680737892</v>
      </c>
      <c r="M8" s="10">
        <f t="shared" si="27"/>
        <v>3.764701121629598</v>
      </c>
      <c r="N8" s="10">
        <f t="shared" si="28"/>
        <v>3.7025773407446212</v>
      </c>
      <c r="O8" s="10">
        <f t="shared" si="29"/>
        <v>3.6424705657325331</v>
      </c>
      <c r="P8" s="10">
        <f t="shared" si="1"/>
        <v>7.8686579600782443</v>
      </c>
      <c r="Q8" s="10">
        <f t="shared" si="30"/>
        <v>8.0052666052184929</v>
      </c>
      <c r="R8" s="10">
        <f t="shared" si="31"/>
        <v>7.8686579600782443</v>
      </c>
      <c r="S8" s="10">
        <f t="shared" si="32"/>
        <v>7.736633497660824</v>
      </c>
      <c r="T8" s="10">
        <f t="shared" si="33"/>
        <v>7.6089662782274781</v>
      </c>
      <c r="U8" s="10">
        <f t="shared" si="34"/>
        <v>7.4854440983861217</v>
      </c>
      <c r="V8" s="10">
        <f t="shared" si="2"/>
        <v>4.0397127920044573</v>
      </c>
      <c r="W8" s="10">
        <f t="shared" si="35"/>
        <v>4.1098466946434238</v>
      </c>
      <c r="X8" s="10">
        <f t="shared" si="36"/>
        <v>4.0397127920044573</v>
      </c>
      <c r="Y8" s="10">
        <f t="shared" si="37"/>
        <v>3.9719323760312282</v>
      </c>
      <c r="Z8" s="10">
        <f t="shared" si="38"/>
        <v>3.9063889374828586</v>
      </c>
      <c r="AA8" s="7">
        <f t="shared" si="39"/>
        <v>3.8429735326535912</v>
      </c>
      <c r="AB8" s="14" t="s">
        <v>33</v>
      </c>
      <c r="AC8" s="10">
        <f t="shared" si="40"/>
        <v>4.4948185024196379</v>
      </c>
      <c r="AD8" s="10">
        <f t="shared" si="3"/>
        <v>4.3737166465780382</v>
      </c>
      <c r="AE8" s="10">
        <f t="shared" si="4"/>
        <v>4.2572494285309563</v>
      </c>
      <c r="AF8" s="10">
        <f t="shared" si="5"/>
        <v>4.1315780282105941</v>
      </c>
      <c r="AG8" s="10">
        <f t="shared" si="41"/>
        <v>4.1315780282105941</v>
      </c>
      <c r="AH8" s="10"/>
      <c r="AI8" s="10">
        <f t="shared" si="42"/>
        <v>4.4342398447309952</v>
      </c>
      <c r="AJ8" s="10">
        <f t="shared" si="6"/>
        <v>4.3196135419331751</v>
      </c>
      <c r="AK8" s="10">
        <f t="shared" si="7"/>
        <v>4.1799552029162834</v>
      </c>
      <c r="AL8" s="10">
        <f t="shared" si="8"/>
        <v>4.0657059989627298</v>
      </c>
      <c r="AM8" s="10">
        <f t="shared" si="9"/>
        <v>3.9392737714684727</v>
      </c>
      <c r="AN8" s="10"/>
      <c r="AO8" s="10">
        <f t="shared" si="10"/>
        <v>5.120736469035772</v>
      </c>
      <c r="AP8" s="10">
        <f t="shared" si="11"/>
        <v>4.9565632050295347</v>
      </c>
      <c r="AQ8" s="10">
        <f t="shared" si="12"/>
        <v>4.7192867939477443</v>
      </c>
      <c r="AR8" s="10">
        <f t="shared" si="13"/>
        <v>4.5460922869138916</v>
      </c>
      <c r="AS8" s="10">
        <f t="shared" si="43"/>
        <v>4.3708101008054321</v>
      </c>
      <c r="AT8" s="10"/>
      <c r="AU8" s="10">
        <f t="shared" si="14"/>
        <v>4.4632600548645316</v>
      </c>
      <c r="AV8" s="10">
        <f t="shared" si="15"/>
        <v>4.3309931183248942</v>
      </c>
      <c r="AW8" s="10">
        <f t="shared" si="16"/>
        <v>4.1974195225271513</v>
      </c>
      <c r="AX8" s="10">
        <f t="shared" si="17"/>
        <v>4.0704364604205416</v>
      </c>
      <c r="AY8" s="10">
        <f t="shared" si="18"/>
        <v>3.9540820265229892</v>
      </c>
    </row>
    <row r="9" spans="1:51" ht="15.6" x14ac:dyDescent="0.3">
      <c r="A9" s="14" t="s">
        <v>34</v>
      </c>
      <c r="B9" s="3">
        <v>-28.86</v>
      </c>
      <c r="C9" s="12">
        <v>-12.52</v>
      </c>
      <c r="D9" s="7">
        <f t="shared" si="19"/>
        <v>0.43381843381843382</v>
      </c>
      <c r="E9" s="7">
        <f t="shared" si="20"/>
        <v>4.5711212869018985</v>
      </c>
      <c r="F9" s="7">
        <f t="shared" si="21"/>
        <v>4.4931158041902615</v>
      </c>
      <c r="G9" s="7">
        <f t="shared" si="22"/>
        <v>4.4177279551266659</v>
      </c>
      <c r="H9" s="7">
        <f t="shared" si="23"/>
        <v>4.3448281538869526</v>
      </c>
      <c r="I9" s="7">
        <f t="shared" si="24"/>
        <v>4.2742952293108658</v>
      </c>
      <c r="J9" s="7"/>
      <c r="K9" s="7">
        <f t="shared" si="25"/>
        <v>4.7396168396890079</v>
      </c>
      <c r="L9" s="7">
        <f t="shared" si="26"/>
        <v>4.6587360062472154</v>
      </c>
      <c r="M9" s="7">
        <f t="shared" si="27"/>
        <v>4.5805692947330003</v>
      </c>
      <c r="N9" s="7">
        <f t="shared" si="28"/>
        <v>4.5049823426747002</v>
      </c>
      <c r="O9" s="7">
        <f t="shared" si="29"/>
        <v>4.4318495124364743</v>
      </c>
      <c r="P9" s="7">
        <f>D9*53.76*1000/(8.314*293)</f>
        <v>9.5739161963245518</v>
      </c>
      <c r="Q9" s="7">
        <f t="shared" si="30"/>
        <v>9.7401300191774087</v>
      </c>
      <c r="R9" s="7">
        <f t="shared" si="31"/>
        <v>9.5739161963245518</v>
      </c>
      <c r="S9" s="7">
        <f t="shared" si="32"/>
        <v>9.4132800185338716</v>
      </c>
      <c r="T9" s="7">
        <f t="shared" si="33"/>
        <v>9.2579453647626853</v>
      </c>
      <c r="U9" s="7">
        <f t="shared" si="34"/>
        <v>9.1076540439061482</v>
      </c>
      <c r="V9" s="7">
        <f t="shared" si="2"/>
        <v>4.9151801900773373</v>
      </c>
      <c r="W9" s="7">
        <f t="shared" si="35"/>
        <v>5.0005131794884026</v>
      </c>
      <c r="X9" s="7">
        <f t="shared" si="36"/>
        <v>4.9151801900773373</v>
      </c>
      <c r="Y9" s="7">
        <f t="shared" si="37"/>
        <v>4.8327107238008713</v>
      </c>
      <c r="Z9" s="7">
        <f t="shared" si="38"/>
        <v>4.7529630220879859</v>
      </c>
      <c r="AA9" s="7">
        <f t="shared" si="39"/>
        <v>4.6758045314696748</v>
      </c>
      <c r="AB9" s="14" t="s">
        <v>34</v>
      </c>
      <c r="AC9" s="7">
        <f t="shared" si="40"/>
        <v>5.4689142517292391</v>
      </c>
      <c r="AD9" s="7">
        <f t="shared" si="3"/>
        <v>5.3215677760113742</v>
      </c>
      <c r="AE9" s="7">
        <f t="shared" si="4"/>
        <v>5.1798603348112326</v>
      </c>
      <c r="AF9" s="7">
        <f t="shared" si="5"/>
        <v>5.0269540246060878</v>
      </c>
      <c r="AG9" s="7">
        <f t="shared" si="41"/>
        <v>5.0269540246060878</v>
      </c>
      <c r="AH9" s="7"/>
      <c r="AI9" s="7">
        <f t="shared" si="42"/>
        <v>5.3952072746386843</v>
      </c>
      <c r="AJ9" s="7">
        <f t="shared" si="6"/>
        <v>5.2557397031101418</v>
      </c>
      <c r="AK9" s="7">
        <f t="shared" si="7"/>
        <v>5.0858152711867701</v>
      </c>
      <c r="AL9" s="7">
        <f t="shared" si="8"/>
        <v>4.9468065215756445</v>
      </c>
      <c r="AM9" s="7">
        <f t="shared" si="9"/>
        <v>4.7929745013396774</v>
      </c>
      <c r="AN9" s="7"/>
      <c r="AO9" s="7">
        <f t="shared" si="10"/>
        <v>6.2304781916742336</v>
      </c>
      <c r="AP9" s="7">
        <f t="shared" si="11"/>
        <v>6.0307260764790849</v>
      </c>
      <c r="AQ9" s="7">
        <f t="shared" si="12"/>
        <v>5.7420282468635335</v>
      </c>
      <c r="AR9" s="7">
        <f t="shared" si="13"/>
        <v>5.5312998476347843</v>
      </c>
      <c r="AS9" s="7">
        <f t="shared" si="43"/>
        <v>5.3180313374231307</v>
      </c>
      <c r="AT9" s="6"/>
      <c r="AU9" s="7">
        <f t="shared" si="14"/>
        <v>5.4305166070849316</v>
      </c>
      <c r="AV9" s="7">
        <f t="shared" si="15"/>
        <v>5.269585407330192</v>
      </c>
      <c r="AW9" s="7">
        <f t="shared" si="16"/>
        <v>5.1070643753197222</v>
      </c>
      <c r="AX9" s="7">
        <f t="shared" si="17"/>
        <v>4.952562146206529</v>
      </c>
      <c r="AY9" s="7">
        <f t="shared" si="18"/>
        <v>4.8109919312019267</v>
      </c>
    </row>
    <row r="10" spans="1:51" ht="15.6" x14ac:dyDescent="0.3">
      <c r="A10" s="14" t="s">
        <v>26</v>
      </c>
      <c r="B10" s="3">
        <v>-28.86</v>
      </c>
      <c r="C10" s="12">
        <v>-10.7</v>
      </c>
      <c r="D10" s="10">
        <f t="shared" si="19"/>
        <v>0.37075537075537074</v>
      </c>
      <c r="E10" s="10">
        <f t="shared" si="20"/>
        <v>3.9066292148442741</v>
      </c>
      <c r="F10" s="10">
        <f t="shared" si="21"/>
        <v>3.839963187287204</v>
      </c>
      <c r="G10" s="10">
        <f t="shared" si="22"/>
        <v>3.7755342747488281</v>
      </c>
      <c r="H10" s="10">
        <f t="shared" si="23"/>
        <v>3.7132317289608938</v>
      </c>
      <c r="I10" s="10">
        <f t="shared" si="24"/>
        <v>3.6529519931011389</v>
      </c>
      <c r="J10" s="10"/>
      <c r="K10" s="10">
        <f t="shared" si="25"/>
        <v>4.0506310051655259</v>
      </c>
      <c r="L10" s="10">
        <f t="shared" si="26"/>
        <v>3.9815076091729398</v>
      </c>
      <c r="M10" s="10">
        <f t="shared" si="27"/>
        <v>3.9147037902270849</v>
      </c>
      <c r="N10" s="10">
        <f t="shared" si="28"/>
        <v>3.8501047177810936</v>
      </c>
      <c r="O10" s="10">
        <f t="shared" si="29"/>
        <v>3.7876030178171147</v>
      </c>
      <c r="P10" s="10">
        <f t="shared" si="1"/>
        <v>8.182180774814114</v>
      </c>
      <c r="Q10" s="10">
        <f t="shared" si="30"/>
        <v>8.3242325243768605</v>
      </c>
      <c r="R10" s="10">
        <f t="shared" si="31"/>
        <v>8.182180774814114</v>
      </c>
      <c r="S10" s="10">
        <f t="shared" si="32"/>
        <v>8.0448958624850171</v>
      </c>
      <c r="T10" s="10">
        <f t="shared" si="33"/>
        <v>7.9121418053483019</v>
      </c>
      <c r="U10" s="10">
        <f t="shared" si="34"/>
        <v>7.7836979448718679</v>
      </c>
      <c r="V10" s="10">
        <f t="shared" si="2"/>
        <v>4.2006731656411747</v>
      </c>
      <c r="W10" s="10">
        <f t="shared" si="35"/>
        <v>4.2736015192113346</v>
      </c>
      <c r="X10" s="10">
        <f t="shared" si="36"/>
        <v>4.2006731656411747</v>
      </c>
      <c r="Y10" s="10">
        <f t="shared" si="37"/>
        <v>4.1301920722579331</v>
      </c>
      <c r="Z10" s="10">
        <f t="shared" si="38"/>
        <v>4.0620370875672087</v>
      </c>
      <c r="AA10" s="7">
        <f t="shared" si="39"/>
        <v>3.9960949270547541</v>
      </c>
      <c r="AB10" s="14" t="s">
        <v>26</v>
      </c>
      <c r="AC10" s="10">
        <f t="shared" si="40"/>
        <v>4.67391233973665</v>
      </c>
      <c r="AD10" s="10">
        <f t="shared" si="3"/>
        <v>4.5479852398819247</v>
      </c>
      <c r="AE10" s="10">
        <f t="shared" si="4"/>
        <v>4.4268774426901105</v>
      </c>
      <c r="AF10" s="10">
        <f t="shared" si="5"/>
        <v>4.2961987270994513</v>
      </c>
      <c r="AG10" s="10">
        <f t="shared" si="41"/>
        <v>4.2961987270994513</v>
      </c>
      <c r="AH10" s="10"/>
      <c r="AI10" s="10">
        <f t="shared" si="42"/>
        <v>4.6109199551624531</v>
      </c>
      <c r="AJ10" s="10">
        <f t="shared" si="6"/>
        <v>4.4917264235845451</v>
      </c>
      <c r="AK10" s="10">
        <f t="shared" si="7"/>
        <v>4.3465034665893327</v>
      </c>
      <c r="AL10" s="10">
        <f t="shared" si="8"/>
        <v>4.2277020591740726</v>
      </c>
      <c r="AM10" s="10">
        <f t="shared" si="9"/>
        <v>4.096232201624165</v>
      </c>
      <c r="AN10" s="10"/>
      <c r="AO10" s="10">
        <f t="shared" si="10"/>
        <v>5.3247697005522596</v>
      </c>
      <c r="AP10" s="10">
        <f t="shared" si="11"/>
        <v>5.1540550334126358</v>
      </c>
      <c r="AQ10" s="10">
        <f t="shared" si="12"/>
        <v>4.9073244601788986</v>
      </c>
      <c r="AR10" s="10">
        <f t="shared" si="13"/>
        <v>4.7272291030105578</v>
      </c>
      <c r="AS10" s="10">
        <f t="shared" si="43"/>
        <v>4.5449628842194487</v>
      </c>
      <c r="AT10" s="10"/>
      <c r="AU10" s="10">
        <f t="shared" si="14"/>
        <v>4.6410964613265779</v>
      </c>
      <c r="AV10" s="10">
        <f t="shared" si="15"/>
        <v>4.5035594136128632</v>
      </c>
      <c r="AW10" s="10">
        <f t="shared" si="16"/>
        <v>4.364663643444171</v>
      </c>
      <c r="AX10" s="10">
        <f t="shared" si="17"/>
        <v>4.2326210035471128</v>
      </c>
      <c r="AY10" s="10">
        <f t="shared" si="18"/>
        <v>4.1116304843339151</v>
      </c>
    </row>
    <row r="11" spans="1:51" ht="15.6" x14ac:dyDescent="0.3">
      <c r="A11" s="15" t="s">
        <v>27</v>
      </c>
      <c r="B11" s="3">
        <v>-28.86</v>
      </c>
      <c r="C11" s="12">
        <v>-9.39</v>
      </c>
      <c r="D11" s="10">
        <f t="shared" si="19"/>
        <v>0.32536382536382541</v>
      </c>
      <c r="E11" s="10">
        <f t="shared" si="20"/>
        <v>3.4283409651764241</v>
      </c>
      <c r="F11" s="10">
        <f t="shared" si="21"/>
        <v>3.3698368531426968</v>
      </c>
      <c r="G11" s="10">
        <f t="shared" si="22"/>
        <v>3.3132959663450001</v>
      </c>
      <c r="H11" s="10">
        <f t="shared" si="23"/>
        <v>3.2586211154152149</v>
      </c>
      <c r="I11" s="10">
        <f t="shared" si="24"/>
        <v>3.2057214219831498</v>
      </c>
      <c r="J11" s="10"/>
      <c r="K11" s="10">
        <f t="shared" si="25"/>
        <v>3.5547126297667564</v>
      </c>
      <c r="L11" s="10">
        <f t="shared" si="26"/>
        <v>3.494052004685412</v>
      </c>
      <c r="M11" s="10">
        <f t="shared" si="27"/>
        <v>3.4354269710497505</v>
      </c>
      <c r="N11" s="10">
        <f t="shared" si="28"/>
        <v>3.3787367570060258</v>
      </c>
      <c r="O11" s="10">
        <f t="shared" si="29"/>
        <v>3.3238871343273564</v>
      </c>
      <c r="P11" s="10">
        <f t="shared" si="1"/>
        <v>7.1804371472434143</v>
      </c>
      <c r="Q11" s="10">
        <f t="shared" si="30"/>
        <v>7.305097514383057</v>
      </c>
      <c r="R11" s="10">
        <f t="shared" si="31"/>
        <v>7.1804371472434143</v>
      </c>
      <c r="S11" s="10">
        <f t="shared" si="32"/>
        <v>7.0599600139004028</v>
      </c>
      <c r="T11" s="10">
        <f t="shared" si="33"/>
        <v>6.9434590235720144</v>
      </c>
      <c r="U11" s="10">
        <f t="shared" si="34"/>
        <v>6.8307405329296111</v>
      </c>
      <c r="V11" s="10">
        <f t="shared" si="2"/>
        <v>3.6863851425580032</v>
      </c>
      <c r="W11" s="10">
        <f t="shared" si="35"/>
        <v>3.7503848846163024</v>
      </c>
      <c r="X11" s="10">
        <f t="shared" si="36"/>
        <v>3.6863851425580032</v>
      </c>
      <c r="Y11" s="10">
        <f t="shared" si="37"/>
        <v>3.6245330428506541</v>
      </c>
      <c r="Z11" s="10">
        <f t="shared" si="38"/>
        <v>3.5647222665659903</v>
      </c>
      <c r="AA11" s="7">
        <f t="shared" si="39"/>
        <v>3.5068533986022565</v>
      </c>
      <c r="AB11" s="15" t="s">
        <v>27</v>
      </c>
      <c r="AC11" s="10">
        <f t="shared" si="40"/>
        <v>4.1016856887969304</v>
      </c>
      <c r="AD11" s="10">
        <f t="shared" si="3"/>
        <v>3.9911758320085311</v>
      </c>
      <c r="AE11" s="10">
        <f t="shared" si="4"/>
        <v>3.8848952511084245</v>
      </c>
      <c r="AF11" s="10">
        <f t="shared" si="5"/>
        <v>3.7702155184545663</v>
      </c>
      <c r="AG11" s="10">
        <f t="shared" si="41"/>
        <v>3.7702155184545663</v>
      </c>
      <c r="AH11" s="10"/>
      <c r="AI11" s="10">
        <f t="shared" si="42"/>
        <v>4.0464054559790137</v>
      </c>
      <c r="AJ11" s="10">
        <f t="shared" si="6"/>
        <v>3.9418047773326066</v>
      </c>
      <c r="AK11" s="10">
        <f t="shared" si="7"/>
        <v>3.8143614533900783</v>
      </c>
      <c r="AL11" s="10">
        <f t="shared" si="8"/>
        <v>3.7101048911817336</v>
      </c>
      <c r="AM11" s="10">
        <f t="shared" si="9"/>
        <v>3.5947308760047583</v>
      </c>
      <c r="AN11" s="10"/>
      <c r="AO11" s="10">
        <f t="shared" si="10"/>
        <v>4.6728586437556761</v>
      </c>
      <c r="AP11" s="10">
        <f t="shared" si="11"/>
        <v>4.5230445573593139</v>
      </c>
      <c r="AQ11" s="10">
        <f t="shared" si="12"/>
        <v>4.306521185147651</v>
      </c>
      <c r="AR11" s="10">
        <f t="shared" si="13"/>
        <v>4.1484748857260882</v>
      </c>
      <c r="AS11" s="10">
        <f t="shared" si="43"/>
        <v>3.9885235030673485</v>
      </c>
      <c r="AT11" s="10"/>
      <c r="AU11" s="10">
        <f t="shared" si="14"/>
        <v>4.0728874553136993</v>
      </c>
      <c r="AV11" s="10">
        <f t="shared" si="15"/>
        <v>3.9521890554976444</v>
      </c>
      <c r="AW11" s="10">
        <f t="shared" si="16"/>
        <v>3.8302982814897919</v>
      </c>
      <c r="AX11" s="10">
        <f t="shared" si="17"/>
        <v>3.714421609654897</v>
      </c>
      <c r="AY11" s="10">
        <f t="shared" si="18"/>
        <v>3.6082439484014457</v>
      </c>
    </row>
    <row r="12" spans="1:51" ht="15.6" x14ac:dyDescent="0.3">
      <c r="A12" s="11" t="s">
        <v>36</v>
      </c>
      <c r="B12" s="3">
        <v>-28.86</v>
      </c>
      <c r="C12" s="12">
        <v>-7.63</v>
      </c>
      <c r="D12" s="10">
        <f t="shared" si="19"/>
        <v>0.2643797643797644</v>
      </c>
      <c r="E12" s="10">
        <f t="shared" ref="E12:E13" si="44">D12*25.23*1000/(8.314*$E$2)</f>
        <v>2.7857552251646558</v>
      </c>
      <c r="F12" s="10">
        <f t="shared" ref="F12:F13" si="45">D12*25.23*1000/(8.314*$F$2)</f>
        <v>2.7382167400935864</v>
      </c>
      <c r="G12" s="10">
        <f t="shared" ref="G12:G13" si="46">D12*25.23*1000/(8.314*$G$2)</f>
        <v>2.6922735061993985</v>
      </c>
      <c r="H12" s="10">
        <f t="shared" ref="H12:H13" si="47">D12*25.23*1000/(8.314*$H$2)</f>
        <v>2.6478465506515541</v>
      </c>
      <c r="I12" s="10">
        <f t="shared" ref="I12:I13" si="48">D12*25.23*1000/(8.314*$I$2)</f>
        <v>2.6048620287253921</v>
      </c>
      <c r="J12" s="10"/>
      <c r="K12" s="10">
        <f t="shared" ref="K12:K13" si="49">D12*26.16*1000/(8.314*$K$2)</f>
        <v>2.8884406139638283</v>
      </c>
      <c r="L12" s="10">
        <f t="shared" ref="L12:L13" si="50">D12*26.16*1000/(8.314*$L$2)</f>
        <v>2.839149818503695</v>
      </c>
      <c r="M12" s="10">
        <f t="shared" ref="M12:M13" si="51">D12*26.16*1000/(8.314*$M$2)</f>
        <v>2.7915130765824916</v>
      </c>
      <c r="N12" s="10">
        <f t="shared" ref="N12:N13" si="52">D12*26.16*1000/(8.314*$N$2)</f>
        <v>2.7454485043616588</v>
      </c>
      <c r="O12" s="10">
        <f t="shared" ref="O12:O13" si="53">D12*26.16*1000/(8.314*$O$2)</f>
        <v>2.7008795351350083</v>
      </c>
      <c r="P12" s="10">
        <f t="shared" ref="P12:P13" si="54">D12*53.76*1000/(8.314*293)</f>
        <v>5.8345831132552979</v>
      </c>
      <c r="Q12" s="10">
        <f t="shared" ref="Q12:Q13" si="55">D12*53.76*1000/(8.314*$Q$2)</f>
        <v>5.9358779589715365</v>
      </c>
      <c r="R12" s="10">
        <f t="shared" ref="R12:R13" si="56">D12*53.76*1000/(8.314*$R$2)</f>
        <v>5.8345831132552979</v>
      </c>
      <c r="S12" s="10">
        <f t="shared" ref="S12:S13" si="57">D12*53.76*1000/(8.314*$S$2)</f>
        <v>5.736687423435578</v>
      </c>
      <c r="T12" s="10">
        <f t="shared" ref="T12:T13" si="58">D12*53.76*1000/(8.314*$T$2)</f>
        <v>5.6420226144679946</v>
      </c>
      <c r="U12" s="10">
        <f t="shared" ref="U12:U13" si="59">D12*53.76*1000/(8.314*$U$2)</f>
        <v>5.5504313382590986</v>
      </c>
      <c r="V12" s="10">
        <f t="shared" ref="V12:V13" si="60">D12*27.6*1000/(8.314*293)</f>
        <v>2.9954332947516042</v>
      </c>
      <c r="W12" s="10">
        <f t="shared" ref="W12:W13" si="61">D12*27.6*1000/(8.314*$W$2)</f>
        <v>3.047437345007709</v>
      </c>
      <c r="X12" s="10">
        <f t="shared" ref="X12:X13" si="62">D12*27.6*1000/(8.314*$X$2)</f>
        <v>2.9954332947516042</v>
      </c>
      <c r="Y12" s="10">
        <f t="shared" ref="Y12:Y13" si="63">D12*27.6*1000/(8.314*$Y$2)</f>
        <v>2.9451743468530873</v>
      </c>
      <c r="Z12" s="10">
        <f t="shared" ref="Z12:Z13" si="64">D12*27.6*1000/(8.314*$Z$2)</f>
        <v>2.8965741101063371</v>
      </c>
      <c r="AA12" s="7">
        <f t="shared" ref="AA12:AA13" si="65">D12*27.6*1000/(8.314*$AA$2)</f>
        <v>2.8495518031240912</v>
      </c>
      <c r="AB12" s="11" t="s">
        <v>36</v>
      </c>
      <c r="AC12" s="10">
        <f t="shared" ref="AC12:AC13" si="66">D12*($P$1/(8.314*$AC$1)-LN($AC$2))</f>
        <v>3.3328926310458544</v>
      </c>
      <c r="AD12" s="10">
        <f t="shared" ref="AD12:AD13" si="67">D12*($P$1/(8.314*$AD$1)-LN($AD$2))</f>
        <v>3.2430960168503824</v>
      </c>
      <c r="AE12" s="10">
        <f t="shared" ref="AE12:AE13" si="68">D12*($P$1/(8.314*$AE$1)-LN($AE$2))</f>
        <v>3.1567359708154719</v>
      </c>
      <c r="AF12" s="10">
        <f t="shared" ref="AF12:AF13" si="69">D12*($P$1/(8.314*$AF$1)-LN($AF$2))</f>
        <v>3.0635510549316654</v>
      </c>
      <c r="AG12" s="10">
        <f t="shared" ref="AG12:AG13" si="70">D12*($P$1/(8.314*$AF$1)-LN($AF$2))</f>
        <v>3.0635510549316654</v>
      </c>
      <c r="AH12" s="10"/>
      <c r="AI12" s="10">
        <f t="shared" ref="AI12:AI13" si="71">D12*($P$1/(8.314*$AI$1)-LN($AI$2))</f>
        <v>3.2879737624195817</v>
      </c>
      <c r="AJ12" s="10">
        <f t="shared" ref="AJ12:AJ13" si="72">D12*($P$1/(8.314*$AJ$1)-LN($AJ$2))</f>
        <v>3.202978748780382</v>
      </c>
      <c r="AK12" s="10">
        <f t="shared" ref="AK12:AK13" si="73">D12*($P$1/(8.314*$AK$1)-LN($AK$2))</f>
        <v>3.0994225654277208</v>
      </c>
      <c r="AL12" s="10">
        <f t="shared" ref="AL12:AL13" si="74">D12*($P$1/(8.314*$AL$1)-LN($AL$2))</f>
        <v>3.0147071692988954</v>
      </c>
      <c r="AM12" s="10">
        <f t="shared" ref="AM12:AM13" si="75">D12*($P$1/(8.314*$AM$1)-LN($AM$2))</f>
        <v>2.9209581026534934</v>
      </c>
      <c r="AN12" s="10"/>
      <c r="AO12" s="10">
        <f t="shared" ref="AO12:AO13" si="76">D12*($P$1/(8.314*$AO$1)-LN($AO$2))</f>
        <v>3.7970086743190419</v>
      </c>
      <c r="AP12" s="10">
        <f t="shared" ref="AP12:AP13" si="77">D12*($P$1/(8.314*$AP$1)-LN($AP$2))</f>
        <v>3.6752747574708802</v>
      </c>
      <c r="AQ12" s="10">
        <f t="shared" ref="AQ12:AQ13" si="78">D12*($P$1/(8.314*$AQ$1)-LN($AQ$2))</f>
        <v>3.4993351057163551</v>
      </c>
      <c r="AR12" s="10">
        <f t="shared" ref="AR12:AR13" si="79">D12*($P$1/(8.314*$AR$1)-LN($AR$2))</f>
        <v>3.3709119678477162</v>
      </c>
      <c r="AS12" s="10">
        <f t="shared" ref="AS12:AS13" si="80">D12*($P$1/(8.314*$AS$1)-LN($AS$2))</f>
        <v>3.2409408230462051</v>
      </c>
      <c r="AT12" s="10"/>
      <c r="AU12" s="10">
        <f t="shared" ref="AU12:AU13" si="81">D12*($P$1/(8.314*$AU$1)-LN($AU$2))</f>
        <v>3.3094921495254015</v>
      </c>
      <c r="AV12" s="10">
        <f t="shared" ref="AV12:AV13" si="82">D12*($P$1/(8.314*$AV$1)-LN($AV$2))</f>
        <v>3.2114166659687995</v>
      </c>
      <c r="AW12" s="10">
        <f t="shared" ref="AW12:AW13" si="83">D12*($P$1/(8.314*$AW$1)-LN($AW$2))</f>
        <v>3.1123722990167315</v>
      </c>
      <c r="AX12" s="10">
        <f t="shared" ref="AX12:AX13" si="84">D12*($P$1/(8.314*$AX$1)-LN($AX$2))</f>
        <v>3.0182147903798575</v>
      </c>
      <c r="AY12" s="10">
        <f t="shared" ref="AY12:AY13" si="85">D12*($P$1/(8.314*$AY$1)-LN($AY$2))</f>
        <v>2.9319383734082032</v>
      </c>
    </row>
    <row r="13" spans="1:51" ht="15.6" x14ac:dyDescent="0.3">
      <c r="A13" s="8" t="s">
        <v>37</v>
      </c>
      <c r="B13" s="3">
        <v>-28.86</v>
      </c>
      <c r="C13" s="12">
        <v>-8.83</v>
      </c>
      <c r="D13" s="10">
        <f t="shared" si="19"/>
        <v>0.30595980595980599</v>
      </c>
      <c r="E13" s="10">
        <f t="shared" si="44"/>
        <v>3.2238818660817707</v>
      </c>
      <c r="F13" s="10">
        <f t="shared" si="45"/>
        <v>3.1688668171725252</v>
      </c>
      <c r="G13" s="10">
        <f t="shared" si="46"/>
        <v>3.1156979108441267</v>
      </c>
      <c r="H13" s="10">
        <f t="shared" si="47"/>
        <v>3.0642837538995047</v>
      </c>
      <c r="I13" s="10">
        <f t="shared" si="48"/>
        <v>3.0145388877647723</v>
      </c>
      <c r="J13" s="10"/>
      <c r="K13" s="10">
        <f t="shared" si="49"/>
        <v>3.342716988374915</v>
      </c>
      <c r="L13" s="10">
        <f t="shared" si="50"/>
        <v>3.2856740363548651</v>
      </c>
      <c r="M13" s="10">
        <f t="shared" si="51"/>
        <v>3.2305452773556222</v>
      </c>
      <c r="N13" s="10">
        <f t="shared" si="52"/>
        <v>3.1772359493464539</v>
      </c>
      <c r="O13" s="10">
        <f t="shared" si="53"/>
        <v>3.1256574436752453</v>
      </c>
      <c r="P13" s="10">
        <f t="shared" si="54"/>
        <v>6.7522108637017419</v>
      </c>
      <c r="Q13" s="10">
        <f t="shared" si="55"/>
        <v>6.86943674675212</v>
      </c>
      <c r="R13" s="10">
        <f t="shared" si="56"/>
        <v>6.7522108637017419</v>
      </c>
      <c r="S13" s="10">
        <f t="shared" si="57"/>
        <v>6.6389187351161416</v>
      </c>
      <c r="T13" s="10">
        <f t="shared" si="58"/>
        <v>6.5293656206752821</v>
      </c>
      <c r="U13" s="10">
        <f t="shared" si="59"/>
        <v>6.4233694255344487</v>
      </c>
      <c r="V13" s="10">
        <f t="shared" si="60"/>
        <v>3.4665368273468768</v>
      </c>
      <c r="W13" s="10">
        <f t="shared" si="61"/>
        <v>3.526719758377205</v>
      </c>
      <c r="X13" s="10">
        <f t="shared" si="62"/>
        <v>3.4665368273468768</v>
      </c>
      <c r="Y13" s="10">
        <f t="shared" si="63"/>
        <v>3.4083734577605198</v>
      </c>
      <c r="Z13" s="10">
        <f t="shared" si="64"/>
        <v>3.3521296713288282</v>
      </c>
      <c r="AA13" s="7">
        <f t="shared" si="65"/>
        <v>3.2977119818592042</v>
      </c>
      <c r="AB13" s="8" t="s">
        <v>37</v>
      </c>
      <c r="AC13" s="10">
        <f t="shared" si="66"/>
        <v>3.8570697158761331</v>
      </c>
      <c r="AD13" s="10">
        <f t="shared" si="67"/>
        <v>3.7531504362763926</v>
      </c>
      <c r="AE13" s="10">
        <f t="shared" si="68"/>
        <v>3.6532082073788485</v>
      </c>
      <c r="AF13" s="10">
        <f t="shared" si="69"/>
        <v>3.5453677346063706</v>
      </c>
      <c r="AG13" s="10">
        <f t="shared" si="70"/>
        <v>3.5453677346063706</v>
      </c>
      <c r="AH13" s="10"/>
      <c r="AI13" s="10">
        <f t="shared" si="71"/>
        <v>3.8050862807555577</v>
      </c>
      <c r="AJ13" s="10">
        <f t="shared" si="72"/>
        <v>3.7067237682478078</v>
      </c>
      <c r="AK13" s="10">
        <f t="shared" si="73"/>
        <v>3.5868808981293281</v>
      </c>
      <c r="AL13" s="10">
        <f t="shared" si="74"/>
        <v>3.4888419796735577</v>
      </c>
      <c r="AM13" s="10">
        <f t="shared" si="75"/>
        <v>3.3803486299384469</v>
      </c>
      <c r="AN13" s="10"/>
      <c r="AO13" s="10">
        <f t="shared" si="76"/>
        <v>4.3941791080258374</v>
      </c>
      <c r="AP13" s="10">
        <f t="shared" si="77"/>
        <v>4.253299621031176</v>
      </c>
      <c r="AQ13" s="10">
        <f t="shared" si="78"/>
        <v>4.0496892507831479</v>
      </c>
      <c r="AR13" s="10">
        <f t="shared" si="79"/>
        <v>3.901068502764788</v>
      </c>
      <c r="AS13" s="10">
        <f t="shared" si="80"/>
        <v>3.7506562866969846</v>
      </c>
      <c r="AT13" s="10"/>
      <c r="AU13" s="10">
        <f t="shared" si="81"/>
        <v>3.8299889489265131</v>
      </c>
      <c r="AV13" s="10">
        <f t="shared" si="82"/>
        <v>3.7164887497384664</v>
      </c>
      <c r="AW13" s="10">
        <f t="shared" si="83"/>
        <v>3.6018672870665451</v>
      </c>
      <c r="AX13" s="10">
        <f t="shared" si="84"/>
        <v>3.4929012580673846</v>
      </c>
      <c r="AY13" s="10">
        <f t="shared" si="85"/>
        <v>3.3930558109035958</v>
      </c>
    </row>
    <row r="14" spans="1:51" x14ac:dyDescent="0.3">
      <c r="A14" s="3"/>
      <c r="B14" s="3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</row>
    <row r="15" spans="1:51" x14ac:dyDescent="0.3">
      <c r="AB15" t="s">
        <v>43</v>
      </c>
      <c r="AC15" t="s">
        <v>41</v>
      </c>
      <c r="AD15">
        <v>0.66</v>
      </c>
      <c r="AE15">
        <v>0.79</v>
      </c>
      <c r="AF15">
        <v>0.89</v>
      </c>
      <c r="AG15">
        <v>0.97</v>
      </c>
    </row>
    <row r="16" spans="1:51" x14ac:dyDescent="0.3">
      <c r="AC16" t="s">
        <v>42</v>
      </c>
      <c r="AD16">
        <f>AD2*1.66</f>
        <v>0.25099270691941566</v>
      </c>
      <c r="AE16">
        <f>AD2*1.79</f>
        <v>0.27064876228057472</v>
      </c>
      <c r="AF16">
        <f>AD2*1.89</f>
        <v>0.28576880486608169</v>
      </c>
      <c r="AG16">
        <f>AD2*1.97</f>
        <v>0.29786483893448729</v>
      </c>
    </row>
    <row r="17" spans="29:33" x14ac:dyDescent="0.3">
      <c r="AC17" t="s">
        <v>38</v>
      </c>
      <c r="AD17" s="7">
        <f>$D3*($P$1/(8.314*$AD$1)-LN(AD$16))</f>
        <v>9.8733397923894834</v>
      </c>
      <c r="AE17" s="7">
        <f>$D3*($P$1/(8.314*$AD$1)-LN(AE$16))</f>
        <v>9.8100378532473336</v>
      </c>
      <c r="AF17" s="7">
        <f t="shared" ref="AF17:AG17" si="86">$D3*($P$1/(8.314*$AD$1)-LN(AF$16))</f>
        <v>9.7643977943639779</v>
      </c>
      <c r="AG17" s="7">
        <f t="shared" si="86"/>
        <v>9.7295919671835787</v>
      </c>
    </row>
    <row r="18" spans="29:33" x14ac:dyDescent="0.3">
      <c r="AC18" t="s">
        <v>40</v>
      </c>
      <c r="AD18" s="7">
        <f>$D9*($P$1/(8.314*$AD$1)-LN(AD$16))</f>
        <v>5.1017009575202783</v>
      </c>
      <c r="AE18" s="7">
        <f>$D9*($P$1/(8.314*$AD$1)-LN(AE$16))</f>
        <v>5.0689919076622623</v>
      </c>
      <c r="AF18" s="7">
        <f t="shared" ref="AF18:AG18" si="87">$D9*($P$1/(8.314*$AD$1)-LN(AF$16))</f>
        <v>5.0454090130184488</v>
      </c>
      <c r="AG18" s="7">
        <f t="shared" si="87"/>
        <v>5.0274243264192489</v>
      </c>
    </row>
    <row r="19" spans="29:33" x14ac:dyDescent="0.3">
      <c r="AC19" t="s">
        <v>39</v>
      </c>
      <c r="AD19" s="7">
        <f>$D5*($P$1/(8.314*$AD$1)-LN(AD$16))</f>
        <v>4.6453187632373147</v>
      </c>
      <c r="AE19" s="7">
        <f>$D5*($P$1/(8.314*$AD$1)-LN(AE$16))</f>
        <v>4.615535762567875</v>
      </c>
      <c r="AF19" s="7">
        <f t="shared" ref="AF19:AG19" si="88">$D5*($P$1/(8.314*$AD$1)-LN(AF$16))</f>
        <v>4.5940625198410796</v>
      </c>
      <c r="AG19" s="7">
        <f t="shared" si="88"/>
        <v>4.5776866869951629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12"/>
  <sheetViews>
    <sheetView topLeftCell="AH1" workbookViewId="0">
      <selection activeCell="AS10" sqref="AS10"/>
    </sheetView>
  </sheetViews>
  <sheetFormatPr defaultRowHeight="14.4" x14ac:dyDescent="0.3"/>
  <sheetData>
    <row r="1" spans="1:51" x14ac:dyDescent="0.3">
      <c r="A1" t="s">
        <v>29</v>
      </c>
      <c r="E1" t="s">
        <v>9</v>
      </c>
      <c r="J1" s="2" t="s">
        <v>10</v>
      </c>
      <c r="P1">
        <v>25280</v>
      </c>
      <c r="V1">
        <v>348.25</v>
      </c>
      <c r="AB1" s="2" t="s">
        <v>16</v>
      </c>
      <c r="AC1">
        <v>288</v>
      </c>
      <c r="AD1">
        <v>293</v>
      </c>
      <c r="AE1">
        <v>298</v>
      </c>
      <c r="AF1">
        <v>303</v>
      </c>
      <c r="AG1">
        <v>308</v>
      </c>
      <c r="AH1" t="s">
        <v>10</v>
      </c>
      <c r="AI1">
        <v>288</v>
      </c>
      <c r="AJ1">
        <v>293</v>
      </c>
      <c r="AK1">
        <v>298</v>
      </c>
      <c r="AL1">
        <v>303</v>
      </c>
      <c r="AM1">
        <v>308</v>
      </c>
      <c r="AN1" t="s">
        <v>17</v>
      </c>
      <c r="AO1">
        <v>288</v>
      </c>
      <c r="AP1">
        <v>293</v>
      </c>
      <c r="AQ1">
        <v>298</v>
      </c>
      <c r="AR1">
        <v>303</v>
      </c>
      <c r="AS1">
        <v>308</v>
      </c>
      <c r="AT1" t="s">
        <v>12</v>
      </c>
      <c r="AU1">
        <v>288</v>
      </c>
      <c r="AV1">
        <v>293</v>
      </c>
      <c r="AW1">
        <v>298</v>
      </c>
      <c r="AX1">
        <v>303</v>
      </c>
      <c r="AY1">
        <v>308</v>
      </c>
    </row>
    <row r="2" spans="1:51" x14ac:dyDescent="0.3">
      <c r="B2" t="s">
        <v>5</v>
      </c>
      <c r="C2" t="s">
        <v>6</v>
      </c>
      <c r="D2" s="2" t="s">
        <v>8</v>
      </c>
      <c r="E2">
        <v>288</v>
      </c>
      <c r="F2">
        <v>293</v>
      </c>
      <c r="G2">
        <v>298</v>
      </c>
      <c r="H2">
        <v>303</v>
      </c>
      <c r="I2">
        <v>308</v>
      </c>
      <c r="K2">
        <v>288</v>
      </c>
      <c r="L2">
        <v>293</v>
      </c>
      <c r="M2">
        <v>298</v>
      </c>
      <c r="N2">
        <v>303</v>
      </c>
      <c r="O2">
        <v>308</v>
      </c>
      <c r="P2" s="2" t="s">
        <v>11</v>
      </c>
      <c r="Q2">
        <v>288</v>
      </c>
      <c r="R2">
        <v>293</v>
      </c>
      <c r="S2">
        <v>298</v>
      </c>
      <c r="T2">
        <v>303</v>
      </c>
      <c r="U2">
        <v>308</v>
      </c>
      <c r="V2" s="2" t="s">
        <v>12</v>
      </c>
      <c r="W2">
        <v>288</v>
      </c>
      <c r="X2">
        <v>293</v>
      </c>
      <c r="Y2">
        <v>298</v>
      </c>
      <c r="Z2">
        <v>303</v>
      </c>
      <c r="AA2">
        <v>308</v>
      </c>
      <c r="AC2">
        <v>0.1289112111765385</v>
      </c>
      <c r="AD2">
        <v>0.15120042585506968</v>
      </c>
      <c r="AE2">
        <v>0.1761147849299278</v>
      </c>
      <c r="AF2">
        <v>0.21171200804922408</v>
      </c>
      <c r="AG2">
        <v>0.25667509606226802</v>
      </c>
      <c r="AI2">
        <v>0.15278423634349905</v>
      </c>
      <c r="AJ2">
        <v>0.17597595198386146</v>
      </c>
      <c r="AK2">
        <v>0.21874799455212521</v>
      </c>
      <c r="AL2">
        <v>0.25467185038516571</v>
      </c>
      <c r="AM2">
        <v>0.30848319760778359</v>
      </c>
      <c r="AO2">
        <v>2.2278761854417923E-2</v>
      </c>
      <c r="AP2">
        <v>2.9486044948081571E-2</v>
      </c>
      <c r="AQ2">
        <v>4.8196001927370447E-2</v>
      </c>
      <c r="AR2">
        <v>6.6198207130930317E-2</v>
      </c>
      <c r="AS2">
        <v>9.1959904137680432E-2</v>
      </c>
      <c r="AU2">
        <v>0.14084144392949169</v>
      </c>
      <c r="AV2">
        <v>0.17044820247691267</v>
      </c>
      <c r="AW2">
        <v>0.20829155319856274</v>
      </c>
      <c r="AX2">
        <v>0.25131534290704582</v>
      </c>
      <c r="AY2">
        <v>0.29593362416631036</v>
      </c>
    </row>
    <row r="3" spans="1:51" ht="15.6" x14ac:dyDescent="0.3">
      <c r="A3" s="14" t="s">
        <v>30</v>
      </c>
      <c r="B3" s="3">
        <v>-50.37</v>
      </c>
      <c r="C3" s="12">
        <v>-40.26</v>
      </c>
      <c r="D3" s="7">
        <f>C3/B3</f>
        <v>0.79928528886241812</v>
      </c>
      <c r="E3" s="7">
        <f>$D$3*25.23*1000/(8.314*$E$2)</f>
        <v>8.4220256987873583</v>
      </c>
      <c r="F3" s="7">
        <f>$D$3*25.23*1000/(8.314*F2)</f>
        <v>8.2783051237227276</v>
      </c>
      <c r="G3" s="7">
        <f t="shared" ref="G3:I3" si="0">$D$3*25.23*1000/(8.314*G2)</f>
        <v>8.1394073867475125</v>
      </c>
      <c r="H3" s="7">
        <f t="shared" si="0"/>
        <v>8.0050937335008552</v>
      </c>
      <c r="I3" s="7">
        <f t="shared" si="0"/>
        <v>7.8751409131518155</v>
      </c>
      <c r="J3" s="7">
        <f t="shared" ref="J3:J11" si="1">D3*26.16*1000/(8.314*293)</f>
        <v>8.5834507347041846</v>
      </c>
      <c r="K3" s="7">
        <f>D3*26.16*1000/(8.314*$K$2)</f>
        <v>8.7324689766261319</v>
      </c>
      <c r="L3" s="7">
        <f>D3*26.16*1000/(8.314*$L$2)</f>
        <v>8.5834507347041846</v>
      </c>
      <c r="M3" s="7">
        <f>D3*26.16*1000/(8.314*$M$2)</f>
        <v>8.4394331049272679</v>
      </c>
      <c r="N3" s="7">
        <f>D3*26.16*1000/(8.314*$N$2)</f>
        <v>8.3001685322387004</v>
      </c>
      <c r="O3" s="7">
        <f>D3*26.16*1000/(8.314*$O$2)</f>
        <v>8.1654255365854738</v>
      </c>
      <c r="P3" s="7">
        <f t="shared" ref="P3:P11" si="2">D3*53.76*1000/(8.314*293)</f>
        <v>17.63938499608933</v>
      </c>
      <c r="Q3" s="7">
        <f>D3*53.76*1000/(8.314*$Q$2)</f>
        <v>17.945624318938105</v>
      </c>
      <c r="R3" s="7">
        <f>D3*53.76*1000/(8.314*$R$2)</f>
        <v>17.63938499608933</v>
      </c>
      <c r="S3" s="7">
        <f>D3*53.76*1000/(8.314*$S$2)</f>
        <v>17.343422160584474</v>
      </c>
      <c r="T3" s="7">
        <f>D3*53.76*1000/(8.314*$T$2)</f>
        <v>17.057227075426315</v>
      </c>
      <c r="U3" s="7">
        <f>D3*53.76*1000/(8.314*$U$2)</f>
        <v>16.780324038487574</v>
      </c>
      <c r="V3" s="7">
        <f t="shared" ref="V3:V11" si="3">D3*27.6*1000/(8.314*293)</f>
        <v>9.055934261385147</v>
      </c>
      <c r="W3" s="7">
        <f>D3*27.6*1000/(8.314*$W$2)</f>
        <v>9.213155342311973</v>
      </c>
      <c r="X3" s="7">
        <f>D3*27.6*1000/(8.314*$X$2)</f>
        <v>9.055934261385147</v>
      </c>
      <c r="Y3" s="7">
        <f>D3*27.6*1000/(8.314*$Y$2)</f>
        <v>8.9039890556572079</v>
      </c>
      <c r="Z3" s="7">
        <f>D3*27.6*1000/(8.314*$Z$2)</f>
        <v>8.7570585431876182</v>
      </c>
      <c r="AA3" s="7">
        <f>D3*27.6*1000/(8.314*$AA$2)</f>
        <v>8.614898501902104</v>
      </c>
      <c r="AB3" s="7"/>
      <c r="AC3" s="7">
        <f>D3*($P$1/(8.314*$AC$1)-LN($AC$2))</f>
        <v>10.076157135560287</v>
      </c>
      <c r="AD3" s="7">
        <f t="shared" ref="AD3:AD11" si="4">D3*($P$1/(8.314*$AD$1)-LN($AD$2))</f>
        <v>9.8046798048936417</v>
      </c>
      <c r="AE3" s="7">
        <f t="shared" ref="AE3:AE11" si="5">D3*($P$1/(8.314*$AE$1)-LN($AE$2))</f>
        <v>9.5435920680801942</v>
      </c>
      <c r="AF3" s="7">
        <f t="shared" ref="AF3:AF10" si="6">D3*($P$1/(8.314*$AF$1)-LN($AF$2))</f>
        <v>9.2618710650202907</v>
      </c>
      <c r="AG3" s="7">
        <f>D3*($P$1/(8.314*$AG$1)-LN($AG$2))</f>
        <v>8.9777310152945446</v>
      </c>
      <c r="AH3" s="7"/>
      <c r="AI3" s="7">
        <f t="shared" ref="AI3:AI11" si="7">D3*($P$1/(8.314*$AI$1)-LN($AI$2))</f>
        <v>9.9403563076506618</v>
      </c>
      <c r="AJ3" s="7">
        <f t="shared" ref="AJ3:AJ11" si="8">D3*($P$1/(8.314*$AJ$1)-LN($AJ$2))</f>
        <v>9.6833954007225191</v>
      </c>
      <c r="AK3" s="7">
        <f t="shared" ref="AK3:AK11" si="9">D3*($P$1/(8.314*$AK$1)-LN($AK$2))</f>
        <v>9.3703194959962168</v>
      </c>
      <c r="AL3" s="7">
        <f t="shared" ref="AL3:AL11" si="10">D3*($P$1/(8.314*$AL$1)-LN($AL$2))</f>
        <v>9.1142039418244583</v>
      </c>
      <c r="AM3" s="7">
        <f>D3*($P$1/(8.314*$AM$1)-LN($AM$2))</f>
        <v>8.8307773717537756</v>
      </c>
      <c r="AN3" s="7"/>
      <c r="AO3" s="7">
        <f t="shared" ref="AO3:AO11" si="11">D3*($P$1/(8.314*$AO$1)-LN($AO$2))</f>
        <v>11.479294499660631</v>
      </c>
      <c r="AP3" s="7">
        <f t="shared" ref="AP3:AP11" si="12">D3*($P$1/(8.314*$AP$1)-LN($AP$2))</f>
        <v>11.11126281947284</v>
      </c>
      <c r="AQ3" s="7">
        <f t="shared" ref="AQ3:AQ11" si="13">D3*($P$1/(8.314*$AQ$1)-LN($AQ$2))</f>
        <v>10.579353822182984</v>
      </c>
      <c r="AR3" s="7">
        <f t="shared" ref="AR3:AR11" si="14">D3*($P$1/(8.314*$AR$1)-LN($AR$2))</f>
        <v>10.191098975641447</v>
      </c>
      <c r="AS3" s="7">
        <f>D3*($P$1/(8.314*$AS$1)-LN($AS$2))</f>
        <v>9.7981641220221967</v>
      </c>
      <c r="AT3" s="7"/>
      <c r="AU3" s="7">
        <f t="shared" ref="AU3:AU11" si="15">D3*($P$1/(8.314*$AU$1)-LN($AU$2))</f>
        <v>10.005411703603823</v>
      </c>
      <c r="AV3" s="7">
        <f t="shared" ref="AV3:AV11" si="16">D3*($P$1/(8.314*$AV$1)-LN($AV$2))</f>
        <v>9.7089053072509692</v>
      </c>
      <c r="AW3" s="7">
        <f t="shared" ref="AW3:AW11" si="17">D3*($P$1/(8.314*$AW$1)-LN($AW$2))</f>
        <v>9.4094697372284326</v>
      </c>
      <c r="AX3" s="7">
        <f t="shared" ref="AX3:AX11" si="18">D3*($P$1/(8.314*$AX$1)-LN($AX$2))</f>
        <v>9.1248083461951719</v>
      </c>
      <c r="AY3" s="7">
        <f t="shared" ref="AY3:AY11" si="19">D3*($P$1/(8.314*$AY$1)-LN($AY$2))</f>
        <v>8.8639734406834645</v>
      </c>
    </row>
    <row r="4" spans="1:51" ht="15.6" x14ac:dyDescent="0.3">
      <c r="A4" s="14" t="s">
        <v>31</v>
      </c>
      <c r="B4" s="3">
        <v>-50.37</v>
      </c>
      <c r="C4" s="12">
        <v>-12.28</v>
      </c>
      <c r="D4" s="7">
        <f t="shared" ref="D4:D11" si="20">C4/B4</f>
        <v>0.24379591026404607</v>
      </c>
      <c r="E4" s="7">
        <f t="shared" ref="E4:E11" si="21">D4*25.23*1000/(8.314*$E$2)</f>
        <v>2.5688642717612704</v>
      </c>
      <c r="F4" s="7">
        <f t="shared" ref="F4:F11" si="22">D4*25.23*1000/(8.314*$F$2)</f>
        <v>2.5250269974991326</v>
      </c>
      <c r="G4" s="7">
        <f t="shared" ref="G4:G11" si="23">D4*25.23*1000/(8.314*$G$2)</f>
        <v>2.4826607727088787</v>
      </c>
      <c r="H4" s="7">
        <f t="shared" ref="H4:H11" si="24">D4*25.23*1000/(8.314*$H$2)</f>
        <v>2.4416927731592275</v>
      </c>
      <c r="I4" s="7">
        <f t="shared" ref="I4:I11" si="25">D4*25.23*1000/(8.314*$I$2)</f>
        <v>2.4020549034650842</v>
      </c>
      <c r="J4" s="7">
        <f t="shared" si="1"/>
        <v>2.6181017144105159</v>
      </c>
      <c r="K4" s="7">
        <f t="shared" ref="K4:K11" si="26">D4*26.16*1000/(8.314*$K$2)</f>
        <v>2.6635548691745874</v>
      </c>
      <c r="L4" s="7">
        <f t="shared" ref="L4:L11" si="27">D4*26.16*1000/(8.314*$L$2)</f>
        <v>2.6181017144105159</v>
      </c>
      <c r="M4" s="7">
        <f t="shared" ref="M4:M11" si="28">D4*26.16*1000/(8.314*$M$2)</f>
        <v>2.5741738332962449</v>
      </c>
      <c r="N4" s="7">
        <f t="shared" ref="N4:N11" si="29">D4*26.16*1000/(8.314*$N$2)</f>
        <v>2.5316957172352512</v>
      </c>
      <c r="O4" s="7">
        <f t="shared" ref="O4:O11" si="30">D4*26.16*1000/(8.314*$O$2)</f>
        <v>2.4905967607866271</v>
      </c>
      <c r="P4" s="7">
        <f t="shared" si="2"/>
        <v>5.3803191195225279</v>
      </c>
      <c r="Q4" s="7">
        <f t="shared" ref="Q4:Q11" si="31">D4*53.76*1000/(8.314*$Q$2)</f>
        <v>5.4737274375697949</v>
      </c>
      <c r="R4" s="7">
        <f t="shared" ref="R4:R11" si="32">D4*53.76*1000/(8.314*$R$2)</f>
        <v>5.3803191195225279</v>
      </c>
      <c r="S4" s="7">
        <f t="shared" ref="S4:S11" si="33">D4*53.76*1000/(8.314*$S$2)</f>
        <v>5.2900453087922843</v>
      </c>
      <c r="T4" s="7">
        <f t="shared" ref="T4:T11" si="34">D4*53.76*1000/(8.314*$T$2)</f>
        <v>5.2027508317495075</v>
      </c>
      <c r="U4" s="7">
        <f t="shared" ref="U4:U11" si="35">D4*53.76*1000/(8.314*$U$2)</f>
        <v>5.118290590974353</v>
      </c>
      <c r="V4" s="7">
        <f t="shared" si="3"/>
        <v>2.7622174051120121</v>
      </c>
      <c r="W4" s="7">
        <f t="shared" ref="W4:W11" si="36">D4*27.6*1000/(8.314*$W$2)</f>
        <v>2.810172568395207</v>
      </c>
      <c r="X4" s="7">
        <f t="shared" ref="X4:X11" si="37">D4*27.6*1000/(8.314*$X$2)</f>
        <v>2.7622174051120121</v>
      </c>
      <c r="Y4" s="7">
        <f t="shared" ref="Y4:Y11" si="38">D4*27.6*1000/(8.314*$Y$2)</f>
        <v>2.7158714754960389</v>
      </c>
      <c r="Z4" s="7">
        <f t="shared" ref="Z4:Z11" si="39">D4*27.6*1000/(8.314*$Z$2)</f>
        <v>2.6710551145142563</v>
      </c>
      <c r="AA4" s="7">
        <f t="shared" ref="AA4:AA11" si="40">D4*27.6*1000/(8.314*$AA$2)</f>
        <v>2.627693830187726</v>
      </c>
      <c r="AB4" s="7"/>
      <c r="AC4" s="7">
        <f t="shared" ref="AC4:AC11" si="41">D4*($P$1/(8.314*$AC$1)-LN($AC$2))</f>
        <v>3.0734031203348318</v>
      </c>
      <c r="AD4" s="7">
        <f t="shared" si="4"/>
        <v>2.9905978143093375</v>
      </c>
      <c r="AE4" s="7">
        <f t="shared" si="5"/>
        <v>2.9109615150527763</v>
      </c>
      <c r="AF4" s="7">
        <f t="shared" si="6"/>
        <v>2.8250317108407641</v>
      </c>
      <c r="AG4" s="7">
        <f>D4*($P$1/(8.314*$AG$1)-LN($AG$2))</f>
        <v>2.7383640553357429</v>
      </c>
      <c r="AH4" s="7"/>
      <c r="AI4" s="7">
        <f t="shared" si="7"/>
        <v>3.0319815066554927</v>
      </c>
      <c r="AJ4" s="7">
        <f t="shared" si="8"/>
        <v>2.9536039622670778</v>
      </c>
      <c r="AK4" s="7">
        <f t="shared" si="9"/>
        <v>2.8581103678796214</v>
      </c>
      <c r="AL4" s="7">
        <f t="shared" si="10"/>
        <v>2.7799906707800388</v>
      </c>
      <c r="AM4" s="7">
        <f>D4*($P$1/(8.314*$AM$1)-LN($AM$2))</f>
        <v>2.6935406389750711</v>
      </c>
      <c r="AN4" s="7"/>
      <c r="AO4" s="7">
        <f t="shared" si="11"/>
        <v>3.5013844127131777</v>
      </c>
      <c r="AP4" s="7">
        <f t="shared" si="12"/>
        <v>3.3891283512947461</v>
      </c>
      <c r="AQ4" s="7">
        <f t="shared" si="13"/>
        <v>3.2268868588277955</v>
      </c>
      <c r="AR4" s="7">
        <f t="shared" si="14"/>
        <v>3.1084623800515887</v>
      </c>
      <c r="AS4" s="7">
        <f>D4*($P$1/(8.314*$AS$1)-LN($AS$2))</f>
        <v>2.9886104177454684</v>
      </c>
      <c r="AT4" s="7"/>
      <c r="AU4" s="7">
        <f t="shared" si="15"/>
        <v>3.0518245335383742</v>
      </c>
      <c r="AV4" s="7">
        <f t="shared" si="16"/>
        <v>2.9613849272986066</v>
      </c>
      <c r="AW4" s="7">
        <f t="shared" si="17"/>
        <v>2.8700518721600883</v>
      </c>
      <c r="AX4" s="7">
        <f t="shared" si="18"/>
        <v>2.7832251984917216</v>
      </c>
      <c r="AY4" s="7">
        <f t="shared" si="19"/>
        <v>2.7036660171781657</v>
      </c>
    </row>
    <row r="5" spans="1:51" ht="15.6" x14ac:dyDescent="0.3">
      <c r="A5" s="14" t="s">
        <v>35</v>
      </c>
      <c r="B5" s="3">
        <v>-50.37</v>
      </c>
      <c r="C5" s="12">
        <v>-11.37</v>
      </c>
      <c r="D5" s="7">
        <f t="shared" si="20"/>
        <v>0.22572960095294817</v>
      </c>
      <c r="E5" s="7">
        <f t="shared" si="21"/>
        <v>2.3785005512968769</v>
      </c>
      <c r="F5" s="7">
        <f t="shared" si="22"/>
        <v>2.3379118046877148</v>
      </c>
      <c r="G5" s="7">
        <f t="shared" si="23"/>
        <v>2.2986850965553702</v>
      </c>
      <c r="H5" s="7">
        <f t="shared" si="24"/>
        <v>2.2607529992524769</v>
      </c>
      <c r="I5" s="7">
        <f t="shared" si="25"/>
        <v>2.224052463550326</v>
      </c>
      <c r="J5" s="7">
        <f t="shared" si="1"/>
        <v>2.4240892909484981</v>
      </c>
      <c r="K5" s="7">
        <f t="shared" si="26"/>
        <v>2.4661741744719099</v>
      </c>
      <c r="L5" s="7">
        <f t="shared" si="27"/>
        <v>2.4240892909484981</v>
      </c>
      <c r="M5" s="7">
        <f>D5*26.16*1000/(8.314*$M$2)</f>
        <v>2.3834166518386239</v>
      </c>
      <c r="N5" s="7">
        <f t="shared" si="29"/>
        <v>2.3440863440525086</v>
      </c>
      <c r="O5" s="7">
        <f t="shared" si="30"/>
        <v>2.306032994311396</v>
      </c>
      <c r="P5" s="7">
        <f t="shared" si="2"/>
        <v>4.981614689655629</v>
      </c>
      <c r="Q5" s="7">
        <f t="shared" si="31"/>
        <v>5.0681010557954842</v>
      </c>
      <c r="R5" s="7">
        <f t="shared" si="32"/>
        <v>4.981614689655629</v>
      </c>
      <c r="S5" s="7">
        <f t="shared" si="33"/>
        <v>4.8980305505674471</v>
      </c>
      <c r="T5" s="7">
        <f t="shared" si="34"/>
        <v>4.8172049639244205</v>
      </c>
      <c r="U5" s="7">
        <f t="shared" si="35"/>
        <v>4.7390035846399332</v>
      </c>
      <c r="V5" s="7">
        <f t="shared" si="3"/>
        <v>2.5575253987071314</v>
      </c>
      <c r="W5" s="7">
        <f t="shared" si="36"/>
        <v>2.6019268813235747</v>
      </c>
      <c r="X5" s="7">
        <f t="shared" si="37"/>
        <v>2.5575253987071314</v>
      </c>
      <c r="Y5" s="7">
        <f t="shared" si="38"/>
        <v>2.5146138987288236</v>
      </c>
      <c r="Z5" s="7">
        <f t="shared" si="39"/>
        <v>2.4731186198719128</v>
      </c>
      <c r="AA5" s="7">
        <f t="shared" si="40"/>
        <v>2.4329705903285372</v>
      </c>
      <c r="AB5" s="7"/>
      <c r="AC5" s="7">
        <f t="shared" si="41"/>
        <v>2.8456509347074133</v>
      </c>
      <c r="AD5" s="7">
        <f t="shared" si="4"/>
        <v>2.7689818524997691</v>
      </c>
      <c r="AE5" s="7">
        <f t="shared" si="5"/>
        <v>2.6952469402402333</v>
      </c>
      <c r="AF5" s="7">
        <f>D5*($P$1/(8.314*$AF$1)-LN($AF$2))</f>
        <v>2.6156848983924665</v>
      </c>
      <c r="AG5" s="7">
        <f>D5*($P$1/(8.314*$AG$1)-LN($AG$2))</f>
        <v>2.5354396831569539</v>
      </c>
      <c r="AH5" s="7"/>
      <c r="AI5" s="7">
        <f t="shared" si="7"/>
        <v>2.8072988380026831</v>
      </c>
      <c r="AJ5" s="7">
        <f t="shared" si="8"/>
        <v>2.7347294015453314</v>
      </c>
      <c r="AK5" s="7">
        <f t="shared" si="9"/>
        <v>2.6463122868722548</v>
      </c>
      <c r="AL5" s="7">
        <f t="shared" si="10"/>
        <v>2.5739815901277718</v>
      </c>
      <c r="AM5" s="7">
        <f t="shared" ref="AM5:AM8" si="42">D5*($P$1/(8.314*$AM$1)-LN($AM$2))</f>
        <v>2.4939378717546057</v>
      </c>
      <c r="AN5" s="7"/>
      <c r="AO5" s="7">
        <f t="shared" si="11"/>
        <v>3.2419170010218914</v>
      </c>
      <c r="AP5" s="7">
        <f t="shared" si="12"/>
        <v>3.1379795891059654</v>
      </c>
      <c r="AQ5" s="7">
        <f t="shared" si="13"/>
        <v>2.9877608782469083</v>
      </c>
      <c r="AR5" s="7">
        <f t="shared" si="14"/>
        <v>2.8781121548197524</v>
      </c>
      <c r="AS5" s="7">
        <f>D5*($P$1/(8.314*$AS$1)-LN($AS$2))</f>
        <v>2.7671417304369688</v>
      </c>
      <c r="AT5" s="6"/>
      <c r="AU5" s="7">
        <f t="shared" si="15"/>
        <v>2.8256714125676963</v>
      </c>
      <c r="AV5" s="7">
        <f t="shared" si="16"/>
        <v>2.7419337641193122</v>
      </c>
      <c r="AW5" s="7">
        <f t="shared" si="17"/>
        <v>2.6573688751189088</v>
      </c>
      <c r="AX5" s="7">
        <f t="shared" si="18"/>
        <v>2.5769764256393217</v>
      </c>
      <c r="AY5" s="7">
        <f t="shared" si="19"/>
        <v>2.5033129165566566</v>
      </c>
    </row>
    <row r="6" spans="1:51" ht="15.6" x14ac:dyDescent="0.3">
      <c r="A6" s="14" t="s">
        <v>13</v>
      </c>
      <c r="B6" s="3">
        <v>-50.37</v>
      </c>
      <c r="C6" s="12">
        <v>-11.11</v>
      </c>
      <c r="D6" s="10">
        <f t="shared" si="20"/>
        <v>0.22056779829263451</v>
      </c>
      <c r="E6" s="10">
        <f t="shared" si="21"/>
        <v>2.3241109168784786</v>
      </c>
      <c r="F6" s="10">
        <f t="shared" si="22"/>
        <v>2.2844503210273097</v>
      </c>
      <c r="G6" s="10">
        <f t="shared" si="23"/>
        <v>2.2461206176543684</v>
      </c>
      <c r="H6" s="10">
        <f t="shared" si="24"/>
        <v>2.2090559209934053</v>
      </c>
      <c r="I6" s="10">
        <f t="shared" si="25"/>
        <v>2.1731946235746813</v>
      </c>
      <c r="J6" s="10">
        <f t="shared" si="1"/>
        <v>2.3686571699593508</v>
      </c>
      <c r="K6" s="10">
        <f t="shared" si="26"/>
        <v>2.409779690271145</v>
      </c>
      <c r="L6" s="10">
        <f t="shared" si="27"/>
        <v>2.3686571699593508</v>
      </c>
      <c r="M6" s="10">
        <f t="shared" si="28"/>
        <v>2.3289145999935896</v>
      </c>
      <c r="N6" s="10">
        <f t="shared" si="29"/>
        <v>2.2904836660002963</v>
      </c>
      <c r="O6" s="10">
        <f t="shared" si="30"/>
        <v>2.2533004896041877</v>
      </c>
      <c r="P6" s="10">
        <f t="shared" si="2"/>
        <v>4.8676991382650874</v>
      </c>
      <c r="Q6" s="10">
        <f t="shared" si="31"/>
        <v>4.9522078038599684</v>
      </c>
      <c r="R6" s="10">
        <f t="shared" si="32"/>
        <v>4.8676991382650874</v>
      </c>
      <c r="S6" s="10">
        <f t="shared" si="33"/>
        <v>4.7860263339317806</v>
      </c>
      <c r="T6" s="10">
        <f t="shared" si="34"/>
        <v>4.7070490016886826</v>
      </c>
      <c r="U6" s="10">
        <f t="shared" si="35"/>
        <v>4.6306358685443856</v>
      </c>
      <c r="V6" s="10">
        <f t="shared" si="3"/>
        <v>2.4990419683057374</v>
      </c>
      <c r="W6" s="10">
        <f t="shared" si="36"/>
        <v>2.5424281135888234</v>
      </c>
      <c r="X6" s="10">
        <f t="shared" si="37"/>
        <v>2.4990419683057374</v>
      </c>
      <c r="Y6" s="10">
        <f t="shared" si="38"/>
        <v>2.4571117339381914</v>
      </c>
      <c r="Z6" s="10">
        <f t="shared" si="39"/>
        <v>2.4165653356883863</v>
      </c>
      <c r="AA6" s="7">
        <f t="shared" si="40"/>
        <v>2.3773353789401983</v>
      </c>
      <c r="AB6" s="10"/>
      <c r="AC6" s="10">
        <f t="shared" si="41"/>
        <v>2.7805788816710084</v>
      </c>
      <c r="AD6" s="10">
        <f t="shared" si="4"/>
        <v>2.7056630062684639</v>
      </c>
      <c r="AE6" s="10">
        <f t="shared" si="5"/>
        <v>2.6336142045795072</v>
      </c>
      <c r="AF6" s="10">
        <f t="shared" si="6"/>
        <v>2.5558715234072387</v>
      </c>
      <c r="AG6" s="10">
        <f t="shared" ref="AG6:AG8" si="43">D6*($P$1/(8.314*$AF$1)-LN($AF$2))</f>
        <v>2.5558715234072387</v>
      </c>
      <c r="AH6" s="10"/>
      <c r="AI6" s="10">
        <f t="shared" si="7"/>
        <v>2.7431037898161663</v>
      </c>
      <c r="AJ6" s="10">
        <f t="shared" si="8"/>
        <v>2.6721938127676901</v>
      </c>
      <c r="AK6" s="10">
        <f t="shared" si="9"/>
        <v>2.5857985494415789</v>
      </c>
      <c r="AL6" s="10">
        <f t="shared" si="10"/>
        <v>2.5151218527985528</v>
      </c>
      <c r="AM6" s="7">
        <f t="shared" si="42"/>
        <v>2.4369085096916159</v>
      </c>
      <c r="AN6" s="10"/>
      <c r="AO6" s="10">
        <f t="shared" si="11"/>
        <v>3.1677834548243813</v>
      </c>
      <c r="AP6" s="10">
        <f t="shared" si="12"/>
        <v>3.0662227999091716</v>
      </c>
      <c r="AQ6" s="10">
        <f t="shared" si="13"/>
        <v>2.9194391695095123</v>
      </c>
      <c r="AR6" s="10">
        <f t="shared" si="14"/>
        <v>2.8122978047535141</v>
      </c>
      <c r="AS6" s="10">
        <f t="shared" ref="AS6:AS11" si="44">D6*($P$1/(8.314*$AS$1)-LN($AS$2))</f>
        <v>2.7038649626345403</v>
      </c>
      <c r="AT6" s="10"/>
      <c r="AU6" s="10">
        <f t="shared" si="15"/>
        <v>2.7610562351475028</v>
      </c>
      <c r="AV6" s="10">
        <f t="shared" si="16"/>
        <v>2.6792334317823716</v>
      </c>
      <c r="AW6" s="10">
        <f t="shared" si="17"/>
        <v>2.5966023045357152</v>
      </c>
      <c r="AX6" s="10">
        <f t="shared" si="18"/>
        <v>2.5180482048243507</v>
      </c>
      <c r="AY6" s="10">
        <f t="shared" si="19"/>
        <v>2.4460691735219395</v>
      </c>
    </row>
    <row r="7" spans="1:51" ht="15.6" x14ac:dyDescent="0.3">
      <c r="A7" s="14" t="s">
        <v>32</v>
      </c>
      <c r="B7" s="3">
        <v>-50.37</v>
      </c>
      <c r="C7" s="12">
        <v>-12.46</v>
      </c>
      <c r="D7" s="10">
        <f t="shared" si="20"/>
        <v>0.24736946595195555</v>
      </c>
      <c r="E7" s="10">
        <f t="shared" si="21"/>
        <v>2.6065186340509312</v>
      </c>
      <c r="F7" s="10">
        <f t="shared" si="22"/>
        <v>2.5620387938794136</v>
      </c>
      <c r="G7" s="10">
        <f t="shared" si="23"/>
        <v>2.5190515657941881</v>
      </c>
      <c r="H7" s="10">
        <f t="shared" si="24"/>
        <v>2.4774830581078158</v>
      </c>
      <c r="I7" s="10">
        <f t="shared" si="25"/>
        <v>2.4372641772943768</v>
      </c>
      <c r="J7" s="10">
        <f t="shared" si="1"/>
        <v>2.6564777981722334</v>
      </c>
      <c r="K7" s="10">
        <f t="shared" si="26"/>
        <v>2.7025972043905018</v>
      </c>
      <c r="L7" s="10">
        <f t="shared" si="27"/>
        <v>2.6564777981722334</v>
      </c>
      <c r="M7" s="10">
        <f t="shared" si="28"/>
        <v>2.6119060230351154</v>
      </c>
      <c r="N7" s="10">
        <f t="shared" si="29"/>
        <v>2.5688052635790908</v>
      </c>
      <c r="O7" s="10">
        <f t="shared" si="30"/>
        <v>2.5271038794300793</v>
      </c>
      <c r="P7" s="10">
        <f t="shared" si="2"/>
        <v>5.4591837320236731</v>
      </c>
      <c r="Q7" s="10">
        <f t="shared" si="31"/>
        <v>5.5539612273713068</v>
      </c>
      <c r="R7" s="10">
        <f t="shared" si="32"/>
        <v>5.4591837320236731</v>
      </c>
      <c r="S7" s="10">
        <f t="shared" si="33"/>
        <v>5.3675866895400537</v>
      </c>
      <c r="T7" s="10">
        <f t="shared" si="34"/>
        <v>5.2790126517588654</v>
      </c>
      <c r="U7" s="10">
        <f t="shared" si="35"/>
        <v>5.1933143944251174</v>
      </c>
      <c r="V7" s="10">
        <f t="shared" si="3"/>
        <v>2.8027059338514393</v>
      </c>
      <c r="W7" s="10">
        <f t="shared" si="36"/>
        <v>2.8513640229808046</v>
      </c>
      <c r="X7" s="10">
        <f t="shared" si="37"/>
        <v>2.8027059338514393</v>
      </c>
      <c r="Y7" s="10">
        <f t="shared" si="38"/>
        <v>2.7556806665049383</v>
      </c>
      <c r="Z7" s="10">
        <f t="shared" si="39"/>
        <v>2.7102073881797746</v>
      </c>
      <c r="AA7" s="7">
        <f t="shared" si="40"/>
        <v>2.6662105149950377</v>
      </c>
      <c r="AB7" s="10"/>
      <c r="AC7" s="10">
        <f t="shared" si="41"/>
        <v>3.1184530032061897</v>
      </c>
      <c r="AD7" s="10">
        <f t="shared" si="4"/>
        <v>3.0344339386233181</v>
      </c>
      <c r="AE7" s="10">
        <f t="shared" si="5"/>
        <v>2.9536303320486641</v>
      </c>
      <c r="AF7" s="10">
        <f t="shared" si="6"/>
        <v>2.8664409704459222</v>
      </c>
      <c r="AG7" s="10">
        <f t="shared" si="43"/>
        <v>2.8664409704459222</v>
      </c>
      <c r="AH7" s="10"/>
      <c r="AI7" s="10">
        <f t="shared" si="7"/>
        <v>3.0764242323230815</v>
      </c>
      <c r="AJ7" s="10">
        <f t="shared" si="8"/>
        <v>2.9968978314208297</v>
      </c>
      <c r="AK7" s="10">
        <f t="shared" si="9"/>
        <v>2.9000044937931664</v>
      </c>
      <c r="AL7" s="10">
        <f t="shared" si="10"/>
        <v>2.8207397197002675</v>
      </c>
      <c r="AM7" s="7">
        <f t="shared" si="42"/>
        <v>2.7330225050186798</v>
      </c>
      <c r="AN7" s="10"/>
      <c r="AO7" s="10">
        <f t="shared" si="11"/>
        <v>3.552707637003762</v>
      </c>
      <c r="AP7" s="10">
        <f t="shared" si="12"/>
        <v>3.4388061284309885</v>
      </c>
      <c r="AQ7" s="10">
        <f t="shared" si="13"/>
        <v>3.2741865033383011</v>
      </c>
      <c r="AR7" s="10">
        <f t="shared" si="14"/>
        <v>3.1540261608666773</v>
      </c>
      <c r="AS7" s="10">
        <f t="shared" si="44"/>
        <v>3.0324174108394577</v>
      </c>
      <c r="AT7" s="10"/>
      <c r="AU7" s="10">
        <f t="shared" si="15"/>
        <v>3.0965581179062007</v>
      </c>
      <c r="AV7" s="10">
        <f t="shared" si="16"/>
        <v>3.0047928496857201</v>
      </c>
      <c r="AW7" s="10">
        <f t="shared" si="17"/>
        <v>2.9121210364099923</v>
      </c>
      <c r="AX7" s="10">
        <f t="shared" si="18"/>
        <v>2.8240216590559326</v>
      </c>
      <c r="AY7" s="10">
        <f t="shared" si="19"/>
        <v>2.743296300817585</v>
      </c>
    </row>
    <row r="8" spans="1:51" ht="15.6" x14ac:dyDescent="0.3">
      <c r="A8" s="14" t="s">
        <v>33</v>
      </c>
      <c r="B8" s="3">
        <v>-50.37</v>
      </c>
      <c r="C8" s="12">
        <v>-10.25</v>
      </c>
      <c r="D8" s="10">
        <f t="shared" si="20"/>
        <v>0.20349414333928928</v>
      </c>
      <c r="E8" s="10">
        <f t="shared" si="21"/>
        <v>2.1442067414945458</v>
      </c>
      <c r="F8" s="10">
        <f t="shared" si="22"/>
        <v>2.1076161827659701</v>
      </c>
      <c r="G8" s="10">
        <f t="shared" si="23"/>
        <v>2.0722534951356684</v>
      </c>
      <c r="H8" s="10">
        <f t="shared" si="24"/>
        <v>2.0380578929057069</v>
      </c>
      <c r="I8" s="10">
        <f t="shared" si="25"/>
        <v>2.0049725375013936</v>
      </c>
      <c r="J8" s="10">
        <f t="shared" si="1"/>
        <v>2.1853047697644779</v>
      </c>
      <c r="K8" s="10">
        <f t="shared" si="26"/>
        <v>2.2232440886840004</v>
      </c>
      <c r="L8" s="10">
        <f t="shared" si="27"/>
        <v>2.1853047697644779</v>
      </c>
      <c r="M8" s="10">
        <f t="shared" si="28"/>
        <v>2.1486385823523224</v>
      </c>
      <c r="N8" s="10">
        <f t="shared" si="29"/>
        <v>2.1131825001352875</v>
      </c>
      <c r="O8" s="10">
        <f t="shared" si="30"/>
        <v>2.0788775894188052</v>
      </c>
      <c r="P8" s="10">
        <f t="shared" si="2"/>
        <v>4.4909015452040641</v>
      </c>
      <c r="Q8" s="10">
        <f t="shared" si="31"/>
        <v>4.5688685859194136</v>
      </c>
      <c r="R8" s="10">
        <f t="shared" si="32"/>
        <v>4.4909015452040641</v>
      </c>
      <c r="S8" s="10">
        <f t="shared" si="33"/>
        <v>4.4155508481368821</v>
      </c>
      <c r="T8" s="10">
        <f t="shared" si="34"/>
        <v>4.3426869727550859</v>
      </c>
      <c r="U8" s="10">
        <f t="shared" si="35"/>
        <v>4.2721888076129577</v>
      </c>
      <c r="V8" s="10">
        <f t="shared" si="3"/>
        <v>2.3055967754395867</v>
      </c>
      <c r="W8" s="10">
        <f t="shared" si="36"/>
        <v>2.3456244972354132</v>
      </c>
      <c r="X8" s="10">
        <f t="shared" si="37"/>
        <v>2.3055967754395867</v>
      </c>
      <c r="Y8" s="10">
        <f t="shared" si="38"/>
        <v>2.2669122657845602</v>
      </c>
      <c r="Z8" s="10">
        <f t="shared" si="39"/>
        <v>2.2295044726197988</v>
      </c>
      <c r="AA8" s="7">
        <f t="shared" si="40"/>
        <v>2.1933112181941525</v>
      </c>
      <c r="AB8" s="10"/>
      <c r="AC8" s="10">
        <f t="shared" si="41"/>
        <v>2.5653405523967452</v>
      </c>
      <c r="AD8" s="10">
        <f t="shared" si="4"/>
        <v>2.496223745657224</v>
      </c>
      <c r="AE8" s="10">
        <f t="shared" si="5"/>
        <v>2.4297520789324887</v>
      </c>
      <c r="AF8" s="10">
        <f t="shared" si="6"/>
        <v>2.3580272830714848</v>
      </c>
      <c r="AG8" s="10">
        <f t="shared" si="43"/>
        <v>2.3580272830714848</v>
      </c>
      <c r="AH8" s="10"/>
      <c r="AI8" s="10">
        <f t="shared" si="7"/>
        <v>2.5307663227376875</v>
      </c>
      <c r="AJ8" s="10">
        <f t="shared" si="8"/>
        <v>2.4653453268108754</v>
      </c>
      <c r="AK8" s="10">
        <f t="shared" si="9"/>
        <v>2.3856377256324204</v>
      </c>
      <c r="AL8" s="10">
        <f t="shared" si="10"/>
        <v>2.3204319524019055</v>
      </c>
      <c r="AM8" s="7">
        <f t="shared" si="42"/>
        <v>2.248272927483264</v>
      </c>
      <c r="AN8" s="10"/>
      <c r="AO8" s="10">
        <f t="shared" si="11"/>
        <v>2.9225724943249247</v>
      </c>
      <c r="AP8" s="10">
        <f t="shared" si="12"/>
        <v>2.8288734202582368</v>
      </c>
      <c r="AQ8" s="10">
        <f t="shared" si="13"/>
        <v>2.6934519790704323</v>
      </c>
      <c r="AR8" s="10">
        <f t="shared" si="14"/>
        <v>2.594604185303647</v>
      </c>
      <c r="AS8" s="10">
        <f t="shared" si="44"/>
        <v>2.4945648845188155</v>
      </c>
      <c r="AT8" s="10"/>
      <c r="AU8" s="10">
        <f t="shared" si="15"/>
        <v>2.5473291098345552</v>
      </c>
      <c r="AV8" s="10">
        <f t="shared" si="16"/>
        <v>2.47184002482172</v>
      </c>
      <c r="AW8" s="10">
        <f t="shared" si="17"/>
        <v>2.3956051864528427</v>
      </c>
      <c r="AX8" s="10">
        <f t="shared" si="18"/>
        <v>2.3231317821286765</v>
      </c>
      <c r="AY8" s="10">
        <f t="shared" si="19"/>
        <v>2.2567244850224917</v>
      </c>
    </row>
    <row r="9" spans="1:51" ht="15.6" x14ac:dyDescent="0.3">
      <c r="A9" s="14" t="s">
        <v>34</v>
      </c>
      <c r="B9" s="3">
        <v>-50.37</v>
      </c>
      <c r="C9" s="12">
        <v>-15.31</v>
      </c>
      <c r="D9" s="7">
        <f t="shared" si="20"/>
        <v>0.30395076434385548</v>
      </c>
      <c r="E9" s="7">
        <f t="shared" si="21"/>
        <v>3.2027127036372192</v>
      </c>
      <c r="F9" s="7">
        <f t="shared" si="22"/>
        <v>3.1480589032338533</v>
      </c>
      <c r="G9" s="7">
        <f t="shared" si="23"/>
        <v>3.0952391229782519</v>
      </c>
      <c r="H9" s="7">
        <f t="shared" si="24"/>
        <v>3.0441625697937926</v>
      </c>
      <c r="I9" s="7">
        <f t="shared" si="25"/>
        <v>2.9947443462581789</v>
      </c>
      <c r="J9" s="7">
        <f t="shared" si="1"/>
        <v>3.2640991243994297</v>
      </c>
      <c r="K9" s="7">
        <f t="shared" si="26"/>
        <v>3.3207675119758089</v>
      </c>
      <c r="L9" s="7">
        <f t="shared" si="27"/>
        <v>3.2640991243994297</v>
      </c>
      <c r="M9" s="7">
        <f t="shared" si="28"/>
        <v>3.2093323605672239</v>
      </c>
      <c r="N9" s="7">
        <f t="shared" si="29"/>
        <v>3.1563730806898778</v>
      </c>
      <c r="O9" s="7">
        <f t="shared" si="30"/>
        <v>3.1051332579514055</v>
      </c>
      <c r="P9" s="7">
        <f t="shared" si="2"/>
        <v>6.707873429958461</v>
      </c>
      <c r="Q9" s="7">
        <f t="shared" si="31"/>
        <v>6.8243295658952405</v>
      </c>
      <c r="R9" s="7">
        <f t="shared" si="32"/>
        <v>6.707873429958461</v>
      </c>
      <c r="S9" s="7">
        <f t="shared" si="33"/>
        <v>6.5953252180464057</v>
      </c>
      <c r="T9" s="7">
        <f t="shared" si="34"/>
        <v>6.4864914685736936</v>
      </c>
      <c r="U9" s="7">
        <f t="shared" si="35"/>
        <v>6.381191282395549</v>
      </c>
      <c r="V9" s="7">
        <f t="shared" si="3"/>
        <v>3.4437743055590309</v>
      </c>
      <c r="W9" s="7">
        <f t="shared" si="36"/>
        <v>3.5035620539194312</v>
      </c>
      <c r="X9" s="7">
        <f t="shared" si="37"/>
        <v>3.4437743055590309</v>
      </c>
      <c r="Y9" s="7">
        <f t="shared" si="38"/>
        <v>3.3859928574791813</v>
      </c>
      <c r="Z9" s="7">
        <f t="shared" si="39"/>
        <v>3.3301183878838154</v>
      </c>
      <c r="AA9" s="7">
        <f t="shared" si="40"/>
        <v>3.2760580244441431</v>
      </c>
      <c r="AB9" s="7"/>
      <c r="AC9" s="7">
        <f t="shared" si="41"/>
        <v>3.8317428153360162</v>
      </c>
      <c r="AD9" s="7">
        <f t="shared" si="4"/>
        <v>3.7285059069280093</v>
      </c>
      <c r="AE9" s="7">
        <f t="shared" si="5"/>
        <v>3.6292199344835514</v>
      </c>
      <c r="AF9" s="7">
        <f t="shared" si="6"/>
        <v>3.5220875808609202</v>
      </c>
      <c r="AG9" s="7">
        <f>D9*($P$1/(8.314*$AG$1)-LN($AG$2))</f>
        <v>3.414035316546435</v>
      </c>
      <c r="AH9" s="7"/>
      <c r="AI9" s="7">
        <f t="shared" si="7"/>
        <v>3.7801007220599017</v>
      </c>
      <c r="AJ9" s="7">
        <f t="shared" si="8"/>
        <v>3.6823840930219021</v>
      </c>
      <c r="AK9" s="7">
        <f t="shared" si="9"/>
        <v>3.5633281540909612</v>
      </c>
      <c r="AL9" s="7">
        <f t="shared" si="10"/>
        <v>3.465932994270553</v>
      </c>
      <c r="AM9" s="7">
        <f>D9*($P$1/(8.314*$AM$1)-LN($AM$2))</f>
        <v>3.3581520507091485</v>
      </c>
      <c r="AN9" s="7"/>
      <c r="AO9" s="7">
        <f t="shared" si="11"/>
        <v>4.3653253549380091</v>
      </c>
      <c r="AP9" s="7">
        <f t="shared" si="12"/>
        <v>4.2253709330881568</v>
      </c>
      <c r="AQ9" s="7">
        <f t="shared" si="13"/>
        <v>4.0230975414212988</v>
      </c>
      <c r="AR9" s="7">
        <f t="shared" si="14"/>
        <v>3.8754526904389106</v>
      </c>
      <c r="AS9" s="7">
        <f>D9*($P$1/(8.314*$AS$1)-LN($AS$2))</f>
        <v>3.7260281348276161</v>
      </c>
      <c r="AT9" s="6"/>
      <c r="AU9" s="7">
        <f t="shared" si="15"/>
        <v>3.8048398703967838</v>
      </c>
      <c r="AV9" s="7">
        <f t="shared" si="16"/>
        <v>3.6920849541483447</v>
      </c>
      <c r="AW9" s="7">
        <f t="shared" si="17"/>
        <v>3.5782161370334653</v>
      </c>
      <c r="AX9" s="7">
        <f t="shared" si="18"/>
        <v>3.4699656179892719</v>
      </c>
      <c r="AY9" s="7">
        <f t="shared" si="19"/>
        <v>3.3707757917750585</v>
      </c>
    </row>
    <row r="10" spans="1:51" ht="15.6" x14ac:dyDescent="0.3">
      <c r="A10" s="14" t="s">
        <v>36</v>
      </c>
      <c r="B10" s="3">
        <v>-50.37</v>
      </c>
      <c r="C10" s="12">
        <v>-8.57</v>
      </c>
      <c r="D10" s="10">
        <f t="shared" si="20"/>
        <v>0.17014095691880088</v>
      </c>
      <c r="E10" s="10">
        <f t="shared" si="21"/>
        <v>1.7927660267910499</v>
      </c>
      <c r="F10" s="10">
        <f t="shared" si="22"/>
        <v>1.7621727498833528</v>
      </c>
      <c r="G10" s="10">
        <f t="shared" si="23"/>
        <v>1.7326060930061151</v>
      </c>
      <c r="H10" s="10">
        <f t="shared" si="24"/>
        <v>1.7040152333855523</v>
      </c>
      <c r="I10" s="10">
        <f t="shared" si="25"/>
        <v>1.6763526484279947</v>
      </c>
      <c r="J10" s="10">
        <f t="shared" si="1"/>
        <v>1.8271279879884461</v>
      </c>
      <c r="K10" s="10">
        <f t="shared" si="26"/>
        <v>1.8588489600021345</v>
      </c>
      <c r="L10" s="10">
        <f t="shared" si="27"/>
        <v>1.8271279879884461</v>
      </c>
      <c r="M10" s="10">
        <f t="shared" si="28"/>
        <v>1.7964714781228681</v>
      </c>
      <c r="N10" s="10">
        <f t="shared" si="29"/>
        <v>1.7668267342594546</v>
      </c>
      <c r="O10" s="10">
        <f t="shared" si="30"/>
        <v>1.7381444820799179</v>
      </c>
      <c r="P10" s="10">
        <f t="shared" si="2"/>
        <v>3.7548318285267159</v>
      </c>
      <c r="Q10" s="10">
        <f t="shared" si="31"/>
        <v>3.820019881105305</v>
      </c>
      <c r="R10" s="10">
        <f t="shared" si="32"/>
        <v>3.7548318285267159</v>
      </c>
      <c r="S10" s="10">
        <f t="shared" si="33"/>
        <v>3.6918312944910325</v>
      </c>
      <c r="T10" s="10">
        <f t="shared" si="34"/>
        <v>3.6309099860010816</v>
      </c>
      <c r="U10" s="10">
        <f t="shared" si="35"/>
        <v>3.5719666420724927</v>
      </c>
      <c r="V10" s="10">
        <f t="shared" si="3"/>
        <v>1.9277038405382692</v>
      </c>
      <c r="W10" s="10">
        <f t="shared" si="36"/>
        <v>1.9611709211031698</v>
      </c>
      <c r="X10" s="10">
        <f t="shared" si="37"/>
        <v>1.9277038405382692</v>
      </c>
      <c r="Y10" s="10">
        <f t="shared" si="38"/>
        <v>1.895359816368164</v>
      </c>
      <c r="Z10" s="10">
        <f t="shared" si="39"/>
        <v>1.8640832517416268</v>
      </c>
      <c r="AA10" s="7">
        <f t="shared" si="40"/>
        <v>1.8338221599925744</v>
      </c>
      <c r="AB10" s="10"/>
      <c r="AC10" s="10">
        <f>D10*($P$1/(8.314*$AC$1)-LN($AC$2))</f>
        <v>2.144874978930742</v>
      </c>
      <c r="AD10" s="10">
        <f t="shared" si="4"/>
        <v>2.0870865853934055</v>
      </c>
      <c r="AE10" s="10">
        <f t="shared" si="5"/>
        <v>2.0315097869708709</v>
      </c>
      <c r="AF10" s="10">
        <f t="shared" si="6"/>
        <v>1.9715408600900122</v>
      </c>
      <c r="AG10" s="10">
        <f>D10*($P$1/(8.314*$AG$1)-LN($AG$2))</f>
        <v>1.9110569995299116</v>
      </c>
      <c r="AH10" s="10"/>
      <c r="AI10" s="10">
        <f t="shared" si="7"/>
        <v>2.1159675498401933</v>
      </c>
      <c r="AJ10" s="10">
        <f t="shared" si="8"/>
        <v>2.0612692147091902</v>
      </c>
      <c r="AK10" s="10">
        <f t="shared" si="9"/>
        <v>1.9946258837726674</v>
      </c>
      <c r="AL10" s="10">
        <f t="shared" si="10"/>
        <v>1.9401074958131053</v>
      </c>
      <c r="AM10" s="7">
        <f>D10*($P$1/(8.314*$AM$1)-LN($AM$2))</f>
        <v>1.8797755110762508</v>
      </c>
      <c r="AN10" s="10"/>
      <c r="AO10" s="10">
        <f t="shared" si="11"/>
        <v>2.4435557342794736</v>
      </c>
      <c r="AP10" s="10">
        <f t="shared" si="12"/>
        <v>2.3652141669866427</v>
      </c>
      <c r="AQ10" s="10">
        <f t="shared" si="13"/>
        <v>2.2519886303057173</v>
      </c>
      <c r="AR10" s="10">
        <f t="shared" si="14"/>
        <v>2.1693422310294883</v>
      </c>
      <c r="AS10" s="10">
        <f>D10*($P$1/(8.314*$AS$1)-LN($AS$2))</f>
        <v>2.0856996156415852</v>
      </c>
      <c r="AT10" s="10"/>
      <c r="AU10" s="10">
        <f t="shared" si="15"/>
        <v>2.1298156557348427</v>
      </c>
      <c r="AV10" s="10">
        <f t="shared" si="16"/>
        <v>2.0666994158753305</v>
      </c>
      <c r="AW10" s="10">
        <f t="shared" si="17"/>
        <v>2.0029596534537424</v>
      </c>
      <c r="AX10" s="10">
        <f t="shared" si="18"/>
        <v>1.9423648168627081</v>
      </c>
      <c r="AY10" s="10">
        <f t="shared" si="19"/>
        <v>1.8868418377212444</v>
      </c>
    </row>
    <row r="11" spans="1:51" ht="15.6" x14ac:dyDescent="0.3">
      <c r="A11" s="15" t="s">
        <v>37</v>
      </c>
      <c r="B11" s="3">
        <v>-50.37</v>
      </c>
      <c r="C11" s="13">
        <v>-13.74</v>
      </c>
      <c r="D11" s="10">
        <f t="shared" si="20"/>
        <v>0.2727814175104229</v>
      </c>
      <c r="E11" s="10">
        <f t="shared" si="21"/>
        <v>2.8742829881107381</v>
      </c>
      <c r="F11" s="10">
        <f t="shared" si="22"/>
        <v>2.8252337903614078</v>
      </c>
      <c r="G11" s="10">
        <f t="shared" si="23"/>
        <v>2.7778305388452766</v>
      </c>
      <c r="H11" s="10">
        <f t="shared" si="24"/>
        <v>2.7319917510755531</v>
      </c>
      <c r="I11" s="10">
        <f t="shared" si="25"/>
        <v>2.6876412356360144</v>
      </c>
      <c r="J11" s="10">
        <f t="shared" si="1"/>
        <v>2.9293743938111145</v>
      </c>
      <c r="K11" s="10">
        <f t="shared" si="26"/>
        <v>2.9802315881481132</v>
      </c>
      <c r="L11" s="10">
        <f t="shared" si="27"/>
        <v>2.9293743938111145</v>
      </c>
      <c r="M11" s="10">
        <f t="shared" si="28"/>
        <v>2.8802238167337468</v>
      </c>
      <c r="N11" s="10">
        <f t="shared" si="29"/>
        <v>2.8326953709130582</v>
      </c>
      <c r="O11" s="10">
        <f t="shared" si="30"/>
        <v>2.7867100564501839</v>
      </c>
      <c r="P11" s="10">
        <f t="shared" si="2"/>
        <v>6.0199987542540336</v>
      </c>
      <c r="Q11" s="10">
        <f t="shared" si="31"/>
        <v>6.1245126215153887</v>
      </c>
      <c r="R11" s="10">
        <f t="shared" si="32"/>
        <v>6.0199987542540336</v>
      </c>
      <c r="S11" s="10">
        <f t="shared" si="33"/>
        <v>5.9189920637464146</v>
      </c>
      <c r="T11" s="10">
        <f t="shared" si="34"/>
        <v>5.8213189273809638</v>
      </c>
      <c r="U11" s="10">
        <f t="shared" si="35"/>
        <v>5.726816996741662</v>
      </c>
      <c r="V11" s="10">
        <f t="shared" si="3"/>
        <v>3.0906243604429195</v>
      </c>
      <c r="W11" s="10">
        <f t="shared" si="36"/>
        <v>3.1442810333672759</v>
      </c>
      <c r="X11" s="10">
        <f t="shared" si="37"/>
        <v>3.0906243604429195</v>
      </c>
      <c r="Y11" s="10">
        <f t="shared" si="38"/>
        <v>3.0387682470126691</v>
      </c>
      <c r="Z11" s="10">
        <f t="shared" si="39"/>
        <v>2.988623556467906</v>
      </c>
      <c r="AA11" s="7">
        <f t="shared" si="40"/>
        <v>2.9401069402914786</v>
      </c>
      <c r="AB11" s="10"/>
      <c r="AC11" s="10">
        <f t="shared" si="41"/>
        <v>3.4388077258469538</v>
      </c>
      <c r="AD11" s="10">
        <f t="shared" si="4"/>
        <v>3.3461574893005128</v>
      </c>
      <c r="AE11" s="10">
        <f t="shared" si="5"/>
        <v>3.2570530306860874</v>
      </c>
      <c r="AF11" s="10">
        <f>D11*($P$1/(8.314*$AF$1)-LN($AF$2))</f>
        <v>3.1609068165270444</v>
      </c>
      <c r="AG11" s="10">
        <f>D11*($P$1/(8.314*$AG$1)-LN($AG$2))</f>
        <v>3.0639350260841294</v>
      </c>
      <c r="AH11" s="10"/>
      <c r="AI11" s="10">
        <f t="shared" si="7"/>
        <v>3.3924613926259344</v>
      </c>
      <c r="AJ11" s="10">
        <f t="shared" si="8"/>
        <v>3.3047653454030659</v>
      </c>
      <c r="AK11" s="10">
        <f t="shared" si="9"/>
        <v>3.1979182780672639</v>
      </c>
      <c r="AL11" s="10">
        <f t="shared" si="10"/>
        <v>3.1105107342441149</v>
      </c>
      <c r="AM11" s="7">
        <f>D11*($P$1/(8.314*$AM$1)-LN($AM$2))</f>
        <v>3.013782441328785</v>
      </c>
      <c r="AN11" s="10"/>
      <c r="AO11" s="10">
        <f t="shared" si="11"/>
        <v>3.917672787514582</v>
      </c>
      <c r="AP11" s="10">
        <f t="shared" si="12"/>
        <v>3.7920703213998217</v>
      </c>
      <c r="AQ11" s="10">
        <f t="shared" si="13"/>
        <v>3.61053953096856</v>
      </c>
      <c r="AR11" s="10">
        <f t="shared" si="14"/>
        <v>3.4780352688850842</v>
      </c>
      <c r="AS11" s="10">
        <f t="shared" si="44"/>
        <v>3.3439338061744905</v>
      </c>
      <c r="AT11" s="10"/>
      <c r="AU11" s="10">
        <f t="shared" si="15"/>
        <v>3.4146636067440768</v>
      </c>
      <c r="AV11" s="10">
        <f t="shared" si="16"/>
        <v>3.3134714088829691</v>
      </c>
      <c r="AW11" s="10">
        <f t="shared" si="17"/>
        <v>3.21127953774264</v>
      </c>
      <c r="AX11" s="10">
        <f t="shared" si="18"/>
        <v>3.1141298230680992</v>
      </c>
      <c r="AY11" s="10">
        <f t="shared" si="19"/>
        <v>3.0251116511423453</v>
      </c>
    </row>
    <row r="12" spans="1:51" x14ac:dyDescent="0.3">
      <c r="A12" s="1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Sheet2</vt:lpstr>
      <vt:lpstr>Sheet3</vt:lpstr>
      <vt:lpstr>Xeq</vt:lpstr>
      <vt:lpstr>Sheet1</vt:lpstr>
      <vt:lpstr>dimer_Momanny</vt:lpstr>
      <vt:lpstr>monomer dreiding</vt:lpstr>
      <vt:lpstr>Dimer Dreiding</vt:lpstr>
    </vt:vector>
  </TitlesOfParts>
  <Company>University of Leeds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Hien Nguyen</dc:creator>
  <cp:lastModifiedBy>Ian Rosbottom</cp:lastModifiedBy>
  <dcterms:created xsi:type="dcterms:W3CDTF">2013-10-14T13:46:09Z</dcterms:created>
  <dcterms:modified xsi:type="dcterms:W3CDTF">2017-03-28T16:46:35Z</dcterms:modified>
</cp:coreProperties>
</file>