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Paul B work files\PB Work\Articles + publications\2_PB papers in progress\2019-12 Noah honduras paper\data repository\"/>
    </mc:Choice>
  </mc:AlternateContent>
  <bookViews>
    <workbookView xWindow="-105" yWindow="-105" windowWidth="23250" windowHeight="12570" tabRatio="754"/>
  </bookViews>
  <sheets>
    <sheet name="README" sheetId="16" r:id="rId1"/>
    <sheet name="01_Useful Forecast" sheetId="2" r:id="rId2"/>
    <sheet name="02_Base Data" sheetId="1" r:id="rId3"/>
    <sheet name="03_Consumption Forecast" sheetId="4" r:id="rId4"/>
    <sheet name="04_HN_PSB_Forecast" sheetId="9" r:id="rId5"/>
    <sheet name="05_HN_FS_Forecast" sheetId="15" r:id="rId6"/>
    <sheet name="06_CT Wood Emissions" sheetId="11" r:id="rId7"/>
    <sheet name="07_IE Wood Emissions" sheetId="13" r:id="rId8"/>
    <sheet name="08_FS Wood Emissions" sheetId="12" r:id="rId9"/>
    <sheet name="09_Primary to Useful Mapping" sheetId="17" r:id="rId10"/>
  </sheets>
  <definedNames>
    <definedName name="solver_adj" localSheetId="1" hidden="1">'01_Useful Forecast'!$B$27:$B$28</definedName>
    <definedName name="solver_adj" localSheetId="2" hidden="1">'02_Base Data'!$C$77:$C$79</definedName>
    <definedName name="solver_cvg" localSheetId="1" hidden="1">0.0001</definedName>
    <definedName name="solver_cvg" localSheetId="2" hidden="1">0.0001</definedName>
    <definedName name="solver_drv" localSheetId="1" hidden="1">1</definedName>
    <definedName name="solver_drv" localSheetId="2" hidden="1">2</definedName>
    <definedName name="solver_eng" localSheetId="1" hidden="1">1</definedName>
    <definedName name="solver_eng" localSheetId="2" hidden="1">3</definedName>
    <definedName name="solver_est" localSheetId="1" hidden="1">1</definedName>
    <definedName name="solver_est" localSheetId="2" hidden="1">1</definedName>
    <definedName name="solver_itr" localSheetId="1" hidden="1">2147483647</definedName>
    <definedName name="solver_itr" localSheetId="2" hidden="1">2147483647</definedName>
    <definedName name="solver_lhs1" localSheetId="1" hidden="1">'01_Useful Forecast'!$B$48</definedName>
    <definedName name="solver_lhs1" localSheetId="2" hidden="1">'02_Base Data'!$C$77</definedName>
    <definedName name="solver_lhs2" localSheetId="1" hidden="1">'01_Useful Forecast'!$B$48</definedName>
    <definedName name="solver_lhs2" localSheetId="2" hidden="1">'02_Base Data'!$C$77</definedName>
    <definedName name="solver_lhs3" localSheetId="1" hidden="1">'01_Useful Forecast'!$B$49</definedName>
    <definedName name="solver_lhs3" localSheetId="2" hidden="1">'02_Base Data'!$C$78</definedName>
    <definedName name="solver_lhs4" localSheetId="1" hidden="1">'01_Useful Forecast'!$B$49</definedName>
    <definedName name="solver_lhs4" localSheetId="2" hidden="1">'02_Base Data'!$C$78</definedName>
    <definedName name="solver_lhs5" localSheetId="1" hidden="1">'01_Useful Forecast'!$B$50</definedName>
    <definedName name="solver_lhs5" localSheetId="2" hidden="1">'02_Base Data'!$C$79</definedName>
    <definedName name="solver_lhs6" localSheetId="1" hidden="1">'01_Useful Forecast'!$B$50</definedName>
    <definedName name="solver_lhs6" localSheetId="2" hidden="1">'02_Base Data'!$C$79</definedName>
    <definedName name="solver_lhs7" localSheetId="2" hidden="1">'02_Base Data'!$C$49</definedName>
    <definedName name="solver_mip" localSheetId="1" hidden="1">2147483647</definedName>
    <definedName name="solver_mip" localSheetId="2" hidden="1">2147483647</definedName>
    <definedName name="solver_mni" localSheetId="1" hidden="1">30</definedName>
    <definedName name="solver_mni" localSheetId="2" hidden="1">30</definedName>
    <definedName name="solver_mrt" localSheetId="1" hidden="1">0.075</definedName>
    <definedName name="solver_mrt" localSheetId="2" hidden="1">0.075</definedName>
    <definedName name="solver_msl" localSheetId="1" hidden="1">2</definedName>
    <definedName name="solver_msl" localSheetId="2" hidden="1">2</definedName>
    <definedName name="solver_neg" localSheetId="1" hidden="1">2</definedName>
    <definedName name="solver_neg" localSheetId="2" hidden="1">2</definedName>
    <definedName name="solver_nod" localSheetId="1" hidden="1">2147483647</definedName>
    <definedName name="solver_nod" localSheetId="2" hidden="1">2147483647</definedName>
    <definedName name="solver_num" localSheetId="1" hidden="1">0</definedName>
    <definedName name="solver_num" localSheetId="2" hidden="1">6</definedName>
    <definedName name="solver_nwt" localSheetId="1" hidden="1">1</definedName>
    <definedName name="solver_nwt" localSheetId="2" hidden="1">1</definedName>
    <definedName name="solver_opt" localSheetId="1" hidden="1">'01_Useful Forecast'!$B$30</definedName>
    <definedName name="solver_opt" localSheetId="2" hidden="1">'02_Base Data'!$C$80</definedName>
    <definedName name="solver_pre" localSheetId="1" hidden="1">0.000001</definedName>
    <definedName name="solver_pre" localSheetId="2" hidden="1">0.000001</definedName>
    <definedName name="solver_rbv" localSheetId="1" hidden="1">1</definedName>
    <definedName name="solver_rbv" localSheetId="2" hidden="1">2</definedName>
    <definedName name="solver_rel1" localSheetId="1" hidden="1">1</definedName>
    <definedName name="solver_rel1" localSheetId="2" hidden="1">1</definedName>
    <definedName name="solver_rel2" localSheetId="1" hidden="1">3</definedName>
    <definedName name="solver_rel2" localSheetId="2" hidden="1">3</definedName>
    <definedName name="solver_rel3" localSheetId="1" hidden="1">1</definedName>
    <definedName name="solver_rel3" localSheetId="2" hidden="1">1</definedName>
    <definedName name="solver_rel4" localSheetId="1" hidden="1">3</definedName>
    <definedName name="solver_rel4" localSheetId="2" hidden="1">3</definedName>
    <definedName name="solver_rel5" localSheetId="1" hidden="1">1</definedName>
    <definedName name="solver_rel5" localSheetId="2" hidden="1">1</definedName>
    <definedName name="solver_rel6" localSheetId="1" hidden="1">3</definedName>
    <definedName name="solver_rel6" localSheetId="2" hidden="1">3</definedName>
    <definedName name="solver_rel7" localSheetId="2" hidden="1">3</definedName>
    <definedName name="solver_rhs1" localSheetId="1" hidden="1">100</definedName>
    <definedName name="solver_rhs1" localSheetId="2" hidden="1">1000000</definedName>
    <definedName name="solver_rhs2" localSheetId="1" hidden="1">-100</definedName>
    <definedName name="solver_rhs2" localSheetId="2" hidden="1">1</definedName>
    <definedName name="solver_rhs3" localSheetId="1" hidden="1">1</definedName>
    <definedName name="solver_rhs3" localSheetId="2" hidden="1">1</definedName>
    <definedName name="solver_rhs4" localSheetId="1" hidden="1">-1</definedName>
    <definedName name="solver_rhs4" localSheetId="2" hidden="1">-1</definedName>
    <definedName name="solver_rhs5" localSheetId="1" hidden="1">10</definedName>
    <definedName name="solver_rhs5" localSheetId="2" hidden="1">1000000</definedName>
    <definedName name="solver_rhs6" localSheetId="1" hidden="1">-10</definedName>
    <definedName name="solver_rhs6" localSheetId="2" hidden="1">-1000000</definedName>
    <definedName name="solver_rhs7" localSheetId="2" hidden="1">-1000000</definedName>
    <definedName name="solver_rlx" localSheetId="1" hidden="1">2</definedName>
    <definedName name="solver_rlx" localSheetId="2" hidden="1">2</definedName>
    <definedName name="solver_rsd" localSheetId="1" hidden="1">0</definedName>
    <definedName name="solver_rsd" localSheetId="2" hidden="1">0</definedName>
    <definedName name="solver_scl" localSheetId="1" hidden="1">1</definedName>
    <definedName name="solver_scl" localSheetId="2" hidden="1">2</definedName>
    <definedName name="solver_sho" localSheetId="1" hidden="1">2</definedName>
    <definedName name="solver_sho" localSheetId="2" hidden="1">2</definedName>
    <definedName name="solver_ssz" localSheetId="1" hidden="1">100</definedName>
    <definedName name="solver_ssz" localSheetId="2" hidden="1">100</definedName>
    <definedName name="solver_tim" localSheetId="1" hidden="1">2147483647</definedName>
    <definedName name="solver_tim" localSheetId="2" hidden="1">2147483647</definedName>
    <definedName name="solver_tol" localSheetId="1" hidden="1">0.01</definedName>
    <definedName name="solver_tol" localSheetId="2" hidden="1">0.01</definedName>
    <definedName name="solver_typ" localSheetId="1" hidden="1">2</definedName>
    <definedName name="solver_typ" localSheetId="2" hidden="1">2</definedName>
    <definedName name="solver_val" localSheetId="1" hidden="1">0</definedName>
    <definedName name="solver_val" localSheetId="2" hidden="1">0</definedName>
    <definedName name="solver_ver" localSheetId="1" hidden="1">3</definedName>
    <definedName name="solver_ver" localSheetId="2" hidden="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9" l="1"/>
  <c r="C2" i="9"/>
  <c r="B3" i="9"/>
  <c r="C3" i="9"/>
  <c r="B4" i="9"/>
  <c r="C4" i="9"/>
  <c r="B5" i="9"/>
  <c r="C5" i="9"/>
  <c r="B6" i="9"/>
  <c r="C6" i="9"/>
  <c r="B7" i="9"/>
  <c r="C7" i="9"/>
  <c r="B8" i="9"/>
  <c r="C8" i="9"/>
  <c r="B9" i="9"/>
  <c r="C9" i="9"/>
  <c r="B10" i="9"/>
  <c r="C10" i="9"/>
  <c r="B11" i="9"/>
  <c r="C11" i="9"/>
  <c r="B12" i="9"/>
  <c r="C12" i="9"/>
  <c r="B13" i="9"/>
  <c r="C13" i="9"/>
  <c r="B14" i="9"/>
  <c r="C14" i="9"/>
  <c r="B15" i="9"/>
  <c r="C15" i="9"/>
  <c r="B16" i="9"/>
  <c r="C16" i="9"/>
  <c r="B17" i="9"/>
  <c r="C17"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F21" i="11" l="1"/>
  <c r="Y2" i="11"/>
  <c r="Y7" i="11" l="1"/>
  <c r="K21" i="11" l="1"/>
  <c r="Y11" i="11" l="1"/>
  <c r="I82" i="13"/>
  <c r="E81" i="4" l="1"/>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S81"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S75"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X72" i="4"/>
  <c r="AY72" i="4"/>
  <c r="AZ72" i="4"/>
  <c r="BA72" i="4"/>
  <c r="BB72" i="4"/>
  <c r="BC72" i="4"/>
  <c r="BD72" i="4"/>
  <c r="BE72" i="4"/>
  <c r="BF72" i="4"/>
  <c r="BG72" i="4"/>
  <c r="BH72" i="4"/>
  <c r="BI72" i="4"/>
  <c r="BJ72" i="4"/>
  <c r="BK72" i="4"/>
  <c r="CE72"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CE69" i="4"/>
  <c r="D69" i="4"/>
  <c r="AT22" i="4"/>
  <c r="AT75" i="4" s="1"/>
  <c r="AU22" i="4" l="1"/>
  <c r="AU75" i="4" l="1"/>
  <c r="AV22" i="4"/>
  <c r="AW22" i="4" s="1"/>
  <c r="AW75" i="4" l="1"/>
  <c r="AV75" i="4"/>
  <c r="AX22" i="4"/>
  <c r="AX75" i="4" l="1"/>
  <c r="AY22" i="4"/>
  <c r="AY75" i="4" l="1"/>
  <c r="AZ22" i="4"/>
  <c r="AZ75" i="4" l="1"/>
  <c r="BA22" i="4"/>
  <c r="BB22" i="4" s="1"/>
  <c r="BB75" i="4" l="1"/>
  <c r="BA75" i="4"/>
  <c r="BC22" i="4"/>
  <c r="BD22" i="4" s="1"/>
  <c r="BE22" i="4" l="1"/>
  <c r="BF22" i="4" s="1"/>
  <c r="BD75" i="4"/>
  <c r="BC75" i="4"/>
  <c r="BF75" i="4" l="1"/>
  <c r="BG22" i="4"/>
  <c r="BH22" i="4" s="1"/>
  <c r="BE75" i="4"/>
  <c r="BH75" i="4" l="1"/>
  <c r="BI22" i="4"/>
  <c r="BI75" i="4" s="1"/>
  <c r="BG75" i="4"/>
  <c r="BJ22" i="4" l="1"/>
  <c r="BJ75" i="4" s="1"/>
  <c r="BK22" i="4" l="1"/>
  <c r="BK75" i="4" s="1"/>
  <c r="BL22" i="4" l="1"/>
  <c r="BL75" i="4" s="1"/>
  <c r="BM22" i="4"/>
  <c r="BM75" i="4" s="1"/>
  <c r="BN22" i="4" l="1"/>
  <c r="BN75" i="4" s="1"/>
  <c r="BO22" i="4" l="1"/>
  <c r="BO75" i="4" s="1"/>
  <c r="BP22" i="4" l="1"/>
  <c r="BP75" i="4" s="1"/>
  <c r="BQ22" i="4" l="1"/>
  <c r="BQ75" i="4" s="1"/>
  <c r="BR22" i="4" l="1"/>
  <c r="BS22" i="4" l="1"/>
  <c r="BR75" i="4"/>
  <c r="BT22" i="4" l="1"/>
  <c r="BS75" i="4"/>
  <c r="BU22" i="4" l="1"/>
  <c r="BT75" i="4"/>
  <c r="BV22" i="4" l="1"/>
  <c r="BU75" i="4"/>
  <c r="BW22" i="4" l="1"/>
  <c r="BV75" i="4"/>
  <c r="BX22" i="4" l="1"/>
  <c r="BW75" i="4"/>
  <c r="BY22" i="4" l="1"/>
  <c r="BX75" i="4"/>
  <c r="BZ22" i="4" l="1"/>
  <c r="BY75" i="4"/>
  <c r="BZ75" i="4" l="1"/>
  <c r="CA22" i="4"/>
  <c r="CA75" i="4" l="1"/>
  <c r="CB22" i="4"/>
  <c r="CB75" i="4" l="1"/>
  <c r="CC22" i="4"/>
  <c r="CD22" i="4" l="1"/>
  <c r="CD75" i="4" s="1"/>
  <c r="CC75" i="4"/>
  <c r="CE22" i="4" l="1"/>
  <c r="CE75" i="4" s="1"/>
  <c r="E48" i="2" l="1"/>
  <c r="AH26" i="2"/>
  <c r="AI26" i="2"/>
  <c r="AJ26" i="2"/>
  <c r="AK26" i="2"/>
  <c r="AL26" i="2"/>
  <c r="AM26" i="2"/>
  <c r="AN26" i="2"/>
  <c r="AO26" i="2"/>
  <c r="AP26" i="2"/>
  <c r="AQ26" i="2"/>
  <c r="AR26" i="2"/>
  <c r="AS26" i="2"/>
  <c r="AT26" i="2"/>
  <c r="AG26" i="2"/>
  <c r="AF26" i="2"/>
  <c r="AG8" i="4" l="1"/>
  <c r="AG54" i="9"/>
  <c r="AM8" i="4"/>
  <c r="AM54" i="9"/>
  <c r="AK8" i="4"/>
  <c r="AK54" i="9"/>
  <c r="AS8" i="4"/>
  <c r="AS54" i="9"/>
  <c r="AJ8" i="4"/>
  <c r="AJ54" i="9"/>
  <c r="AF8" i="4"/>
  <c r="AF54" i="9"/>
  <c r="AR8" i="4"/>
  <c r="AR54" i="9"/>
  <c r="AI8" i="4"/>
  <c r="AI54" i="9"/>
  <c r="AT8" i="4"/>
  <c r="AT54" i="9"/>
  <c r="AQ8" i="4"/>
  <c r="AQ54" i="9"/>
  <c r="AP8" i="4"/>
  <c r="AP54" i="9"/>
  <c r="AH8" i="4"/>
  <c r="AH54" i="9"/>
  <c r="AN8" i="4"/>
  <c r="AN54" i="9"/>
  <c r="AL8" i="4"/>
  <c r="AL54" i="9"/>
  <c r="AO8" i="4"/>
  <c r="AO54" i="9"/>
  <c r="D19" i="2"/>
  <c r="D53" i="9" s="1"/>
  <c r="B102" i="1" l="1"/>
  <c r="B98" i="1"/>
  <c r="M46" i="12" l="1"/>
  <c r="M46" i="11"/>
  <c r="Y5" i="11"/>
  <c r="Y3" i="13" l="1"/>
  <c r="Y3" i="12" s="1"/>
  <c r="Y2" i="13"/>
  <c r="Y1" i="13"/>
  <c r="Y2" i="12" l="1"/>
  <c r="E46" i="13"/>
  <c r="F46" i="13" s="1"/>
  <c r="E45" i="13"/>
  <c r="F45" i="13" s="1"/>
  <c r="E44" i="13"/>
  <c r="F44" i="13" s="1"/>
  <c r="E43" i="13"/>
  <c r="F43" i="13" s="1"/>
  <c r="E42" i="13"/>
  <c r="F42" i="13" s="1"/>
  <c r="E41" i="13"/>
  <c r="F41" i="13" s="1"/>
  <c r="E40" i="13"/>
  <c r="F40" i="13" s="1"/>
  <c r="E39" i="13"/>
  <c r="F39" i="13" s="1"/>
  <c r="E38" i="13"/>
  <c r="F38" i="13" s="1"/>
  <c r="E37" i="13"/>
  <c r="F37" i="13" s="1"/>
  <c r="E36" i="13"/>
  <c r="F36" i="13" s="1"/>
  <c r="E35" i="13"/>
  <c r="F35" i="13" s="1"/>
  <c r="E34" i="13"/>
  <c r="F34" i="13" s="1"/>
  <c r="E33" i="13"/>
  <c r="F33" i="13" s="1"/>
  <c r="E32" i="13"/>
  <c r="F32" i="13" s="1"/>
  <c r="E31" i="13"/>
  <c r="F31" i="13" s="1"/>
  <c r="E30" i="13"/>
  <c r="F30" i="13" s="1"/>
  <c r="E29" i="13"/>
  <c r="F29" i="13" s="1"/>
  <c r="E28" i="13"/>
  <c r="F28" i="13" s="1"/>
  <c r="E27" i="13"/>
  <c r="F27" i="13" s="1"/>
  <c r="E26" i="13"/>
  <c r="F26" i="13" s="1"/>
  <c r="E25" i="13"/>
  <c r="F25" i="13" s="1"/>
  <c r="E24" i="13"/>
  <c r="F24" i="13" s="1"/>
  <c r="E23" i="13"/>
  <c r="F23" i="13" s="1"/>
  <c r="E22" i="13"/>
  <c r="F22" i="13" s="1"/>
  <c r="E21" i="13"/>
  <c r="F21" i="13" s="1"/>
  <c r="Y6" i="13"/>
  <c r="Y4" i="13"/>
  <c r="E46" i="12"/>
  <c r="F46" i="12" s="1"/>
  <c r="F47" i="12" s="1"/>
  <c r="E45" i="12"/>
  <c r="F45" i="12" s="1"/>
  <c r="E44" i="12"/>
  <c r="F44" i="12" s="1"/>
  <c r="E43" i="12"/>
  <c r="F43" i="12" s="1"/>
  <c r="E42" i="12"/>
  <c r="F42" i="12" s="1"/>
  <c r="E41" i="12"/>
  <c r="F41" i="12" s="1"/>
  <c r="E40" i="12"/>
  <c r="F40" i="12" s="1"/>
  <c r="E39" i="12"/>
  <c r="F39" i="12" s="1"/>
  <c r="E38" i="12"/>
  <c r="F38" i="12" s="1"/>
  <c r="E37" i="12"/>
  <c r="F37" i="12" s="1"/>
  <c r="E36" i="12"/>
  <c r="F36" i="12" s="1"/>
  <c r="E35" i="12"/>
  <c r="F35" i="12" s="1"/>
  <c r="E34" i="12"/>
  <c r="F34" i="12" s="1"/>
  <c r="E33" i="12"/>
  <c r="F33" i="12" s="1"/>
  <c r="E32" i="12"/>
  <c r="F32" i="12" s="1"/>
  <c r="E31" i="12"/>
  <c r="F31" i="12" s="1"/>
  <c r="E30" i="12"/>
  <c r="F30" i="12" s="1"/>
  <c r="E29" i="12"/>
  <c r="F29" i="12" s="1"/>
  <c r="E28" i="12"/>
  <c r="F28" i="12" s="1"/>
  <c r="E27" i="12"/>
  <c r="F27" i="12" s="1"/>
  <c r="E26" i="12"/>
  <c r="F26" i="12" s="1"/>
  <c r="E25" i="12"/>
  <c r="F25" i="12" s="1"/>
  <c r="E24" i="12"/>
  <c r="F24" i="12" s="1"/>
  <c r="E23" i="12"/>
  <c r="F23" i="12" s="1"/>
  <c r="E22" i="12"/>
  <c r="F22" i="12" s="1"/>
  <c r="E21" i="12"/>
  <c r="F21" i="12" s="1"/>
  <c r="Y6" i="12"/>
  <c r="Y4" i="12"/>
  <c r="C65" i="1" s="1"/>
  <c r="E46" i="11"/>
  <c r="F46" i="11" s="1"/>
  <c r="E45" i="11"/>
  <c r="F45" i="11" s="1"/>
  <c r="E44" i="11"/>
  <c r="F44" i="11" s="1"/>
  <c r="E43" i="11"/>
  <c r="F43" i="11" s="1"/>
  <c r="E42" i="11"/>
  <c r="F42" i="11" s="1"/>
  <c r="E41" i="11"/>
  <c r="F41" i="11" s="1"/>
  <c r="E40" i="11"/>
  <c r="F40" i="11" s="1"/>
  <c r="E39" i="11"/>
  <c r="F39" i="11" s="1"/>
  <c r="K39" i="11" s="1"/>
  <c r="E38" i="11"/>
  <c r="F38" i="11" s="1"/>
  <c r="E37" i="11"/>
  <c r="F37" i="11" s="1"/>
  <c r="E36" i="11"/>
  <c r="F36" i="11" s="1"/>
  <c r="E35" i="11"/>
  <c r="F35" i="11" s="1"/>
  <c r="E34" i="11"/>
  <c r="F34" i="11" s="1"/>
  <c r="E33" i="11"/>
  <c r="F33" i="11" s="1"/>
  <c r="E32" i="11"/>
  <c r="F32" i="11" s="1"/>
  <c r="E31" i="11"/>
  <c r="F31" i="11" s="1"/>
  <c r="E30" i="11"/>
  <c r="F30" i="11" s="1"/>
  <c r="E29" i="11"/>
  <c r="F29" i="11" s="1"/>
  <c r="E28" i="11"/>
  <c r="F28" i="11" s="1"/>
  <c r="E27" i="11"/>
  <c r="F27" i="11" s="1"/>
  <c r="E26" i="11"/>
  <c r="F26" i="11" s="1"/>
  <c r="E25" i="11"/>
  <c r="F25" i="11" s="1"/>
  <c r="E24" i="11"/>
  <c r="F24" i="11" s="1"/>
  <c r="E23" i="11"/>
  <c r="F23" i="11" s="1"/>
  <c r="E22" i="11"/>
  <c r="F22" i="11" s="1"/>
  <c r="L21" i="11" s="1"/>
  <c r="E21" i="11"/>
  <c r="C34" i="1"/>
  <c r="L27" i="11" l="1"/>
  <c r="M27" i="11" s="1"/>
  <c r="K28" i="11"/>
  <c r="L35" i="11"/>
  <c r="M35" i="11" s="1"/>
  <c r="K36" i="11"/>
  <c r="L43" i="11"/>
  <c r="M43" i="11" s="1"/>
  <c r="K44" i="11"/>
  <c r="K32" i="12"/>
  <c r="L28" i="11"/>
  <c r="M28" i="11" s="1"/>
  <c r="K29" i="11"/>
  <c r="L36" i="11"/>
  <c r="M36" i="11" s="1"/>
  <c r="K37" i="11"/>
  <c r="L44" i="11"/>
  <c r="M44" i="11" s="1"/>
  <c r="K45" i="11"/>
  <c r="M21" i="11"/>
  <c r="K22" i="11"/>
  <c r="K30" i="11"/>
  <c r="L29" i="11"/>
  <c r="M29" i="11" s="1"/>
  <c r="L38" i="11"/>
  <c r="M38" i="11" s="1"/>
  <c r="L37" i="11"/>
  <c r="M37" i="11" s="1"/>
  <c r="K38" i="11"/>
  <c r="K46" i="11"/>
  <c r="F47" i="11"/>
  <c r="K47" i="11" s="1"/>
  <c r="L45" i="11"/>
  <c r="M45" i="11" s="1"/>
  <c r="K26" i="12"/>
  <c r="K23" i="11"/>
  <c r="L22" i="11"/>
  <c r="M22" i="11" s="1"/>
  <c r="L30" i="11"/>
  <c r="M30" i="11" s="1"/>
  <c r="K31" i="11"/>
  <c r="K27" i="11"/>
  <c r="L26" i="11"/>
  <c r="M26" i="11" s="1"/>
  <c r="K32" i="11"/>
  <c r="L31" i="11"/>
  <c r="M31" i="11" s="1"/>
  <c r="K40" i="11"/>
  <c r="L39" i="11"/>
  <c r="M39" i="11" s="1"/>
  <c r="K24" i="11"/>
  <c r="L23" i="11"/>
  <c r="M23" i="11" s="1"/>
  <c r="L32" i="11"/>
  <c r="M32" i="11" s="1"/>
  <c r="K33" i="11"/>
  <c r="L40" i="11"/>
  <c r="M40" i="11" s="1"/>
  <c r="K41" i="11"/>
  <c r="K21" i="12"/>
  <c r="K25" i="11"/>
  <c r="L24" i="11"/>
  <c r="M24" i="11" s="1"/>
  <c r="L25" i="11"/>
  <c r="M25" i="11" s="1"/>
  <c r="K26" i="11"/>
  <c r="L33" i="11"/>
  <c r="M33" i="11" s="1"/>
  <c r="K34" i="11"/>
  <c r="K42" i="11"/>
  <c r="L41" i="11"/>
  <c r="M41" i="11" s="1"/>
  <c r="K35" i="11"/>
  <c r="L34" i="11"/>
  <c r="M34" i="11" s="1"/>
  <c r="K43" i="11"/>
  <c r="L42" i="11"/>
  <c r="M42" i="11" s="1"/>
  <c r="K42" i="12"/>
  <c r="K28" i="12"/>
  <c r="K43" i="12"/>
  <c r="K33" i="13"/>
  <c r="K36" i="13"/>
  <c r="K25" i="13"/>
  <c r="K36" i="12"/>
  <c r="K24" i="12"/>
  <c r="K44" i="12"/>
  <c r="K34" i="12"/>
  <c r="K41" i="12"/>
  <c r="L40" i="12"/>
  <c r="M40" i="12" s="1"/>
  <c r="L24" i="12"/>
  <c r="M24" i="12" s="1"/>
  <c r="K40" i="12"/>
  <c r="K25" i="12"/>
  <c r="L21" i="12"/>
  <c r="M21" i="12" s="1"/>
  <c r="L32" i="12"/>
  <c r="M32" i="12" s="1"/>
  <c r="L41" i="12"/>
  <c r="M41" i="12" s="1"/>
  <c r="L33" i="12"/>
  <c r="M33" i="12" s="1"/>
  <c r="L27" i="13"/>
  <c r="M27" i="13" s="1"/>
  <c r="L42" i="13"/>
  <c r="M42" i="13" s="1"/>
  <c r="L43" i="13"/>
  <c r="M43" i="13" s="1"/>
  <c r="K28" i="13"/>
  <c r="L26" i="13"/>
  <c r="M26" i="13" s="1"/>
  <c r="L34" i="13"/>
  <c r="M34" i="13" s="1"/>
  <c r="K27" i="13"/>
  <c r="L40" i="13"/>
  <c r="M40" i="13" s="1"/>
  <c r="K32" i="13"/>
  <c r="L31" i="13"/>
  <c r="M31" i="13" s="1"/>
  <c r="L32" i="13"/>
  <c r="M32" i="13" s="1"/>
  <c r="K40" i="13"/>
  <c r="L39" i="13"/>
  <c r="M39" i="13" s="1"/>
  <c r="K24" i="13"/>
  <c r="L23" i="13"/>
  <c r="M23" i="13" s="1"/>
  <c r="K46" i="13"/>
  <c r="L45" i="13"/>
  <c r="M45" i="13" s="1"/>
  <c r="K26" i="13"/>
  <c r="K37" i="13"/>
  <c r="L36" i="13"/>
  <c r="M36" i="13" s="1"/>
  <c r="K39" i="13"/>
  <c r="L38" i="13"/>
  <c r="M38" i="13" s="1"/>
  <c r="K41" i="13"/>
  <c r="L24" i="13"/>
  <c r="M24" i="13" s="1"/>
  <c r="L35" i="13"/>
  <c r="M35" i="13" s="1"/>
  <c r="K44" i="13"/>
  <c r="K22" i="13"/>
  <c r="L21" i="13"/>
  <c r="M21" i="13" s="1"/>
  <c r="K35" i="13"/>
  <c r="K30" i="13"/>
  <c r="L29" i="13"/>
  <c r="M29" i="13" s="1"/>
  <c r="K34" i="13"/>
  <c r="K43" i="13"/>
  <c r="K45" i="13"/>
  <c r="L44" i="13"/>
  <c r="M44" i="13" s="1"/>
  <c r="K31" i="13"/>
  <c r="L30" i="13"/>
  <c r="M30" i="13" s="1"/>
  <c r="K21" i="13"/>
  <c r="K23" i="13"/>
  <c r="L22" i="13"/>
  <c r="M22" i="13" s="1"/>
  <c r="K42" i="13"/>
  <c r="K29" i="13"/>
  <c r="L28" i="13"/>
  <c r="M28" i="13" s="1"/>
  <c r="K38" i="13"/>
  <c r="L37" i="13"/>
  <c r="M37" i="13" s="1"/>
  <c r="L25" i="13"/>
  <c r="M25" i="13" s="1"/>
  <c r="L33" i="13"/>
  <c r="M33" i="13" s="1"/>
  <c r="L41" i="13"/>
  <c r="M41" i="13" s="1"/>
  <c r="K22" i="12"/>
  <c r="K38" i="12"/>
  <c r="L37" i="12"/>
  <c r="M37" i="12" s="1"/>
  <c r="K23" i="12"/>
  <c r="L22" i="12"/>
  <c r="M22" i="12" s="1"/>
  <c r="K30" i="12"/>
  <c r="L29" i="12"/>
  <c r="M29" i="12" s="1"/>
  <c r="L25" i="12"/>
  <c r="M25" i="12" s="1"/>
  <c r="K31" i="12"/>
  <c r="L30" i="12"/>
  <c r="M30" i="12" s="1"/>
  <c r="K33" i="12"/>
  <c r="K45" i="12"/>
  <c r="L44" i="12"/>
  <c r="M44" i="12" s="1"/>
  <c r="K46" i="12"/>
  <c r="L45" i="12"/>
  <c r="M45" i="12" s="1"/>
  <c r="L39" i="12"/>
  <c r="M39" i="12" s="1"/>
  <c r="K39" i="12"/>
  <c r="L38" i="12"/>
  <c r="M38" i="12" s="1"/>
  <c r="K27" i="12"/>
  <c r="L26" i="12"/>
  <c r="M26" i="12" s="1"/>
  <c r="K29" i="12"/>
  <c r="L28" i="12"/>
  <c r="M28" i="12" s="1"/>
  <c r="K35" i="12"/>
  <c r="L34" i="12"/>
  <c r="M34" i="12" s="1"/>
  <c r="K37" i="12"/>
  <c r="L36" i="12"/>
  <c r="M36" i="12" s="1"/>
  <c r="L42" i="12"/>
  <c r="M42" i="12" s="1"/>
  <c r="L27" i="12"/>
  <c r="M27" i="12" s="1"/>
  <c r="L35" i="12"/>
  <c r="M35" i="12" s="1"/>
  <c r="L43" i="12"/>
  <c r="M43" i="12" s="1"/>
  <c r="L23" i="12"/>
  <c r="M23" i="12" s="1"/>
  <c r="L31" i="12"/>
  <c r="M31" i="12" s="1"/>
  <c r="L46" i="13" l="1"/>
  <c r="K47" i="12"/>
  <c r="M46" i="13" l="1"/>
  <c r="F47" i="13"/>
  <c r="K47" i="13" s="1"/>
  <c r="O92" i="1" l="1"/>
  <c r="P92" i="1"/>
  <c r="P91" i="1"/>
  <c r="O91" i="1"/>
  <c r="C63" i="1"/>
  <c r="C66" i="1"/>
  <c r="P82" i="1"/>
  <c r="C69" i="1" s="1"/>
  <c r="P83" i="1"/>
  <c r="C73" i="1" s="1"/>
  <c r="P84" i="1"/>
  <c r="C72" i="1" s="1"/>
  <c r="P85" i="1"/>
  <c r="P86" i="1"/>
  <c r="C71" i="1" s="1"/>
  <c r="P87" i="1"/>
  <c r="C74" i="1" s="1"/>
  <c r="N53" i="1"/>
  <c r="P53" i="1" s="1"/>
  <c r="U53" i="1"/>
  <c r="N54" i="1"/>
  <c r="P54" i="1" s="1"/>
  <c r="U54" i="1"/>
  <c r="N55" i="1"/>
  <c r="P55" i="1"/>
  <c r="N57" i="1"/>
  <c r="P57" i="1" s="1"/>
  <c r="U57" i="1"/>
  <c r="U58" i="1"/>
  <c r="U59" i="1"/>
  <c r="U60" i="1"/>
  <c r="Q92" i="1" l="1"/>
  <c r="Q91" i="1"/>
  <c r="C70" i="1"/>
  <c r="C42" i="1"/>
  <c r="C39" i="1"/>
  <c r="C38" i="1"/>
  <c r="U52" i="1"/>
  <c r="N52" i="1"/>
  <c r="P52" i="1" s="1"/>
  <c r="AT76" i="1" l="1"/>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U9" i="2" s="1"/>
  <c r="AV3" i="2"/>
  <c r="AV9" i="2" s="1"/>
  <c r="AW3" i="2"/>
  <c r="AW9" i="2" s="1"/>
  <c r="AX3" i="2"/>
  <c r="AX9" i="2" s="1"/>
  <c r="AY3" i="2"/>
  <c r="AY9" i="2" s="1"/>
  <c r="AZ3" i="2"/>
  <c r="AZ9" i="2" s="1"/>
  <c r="BA3" i="2"/>
  <c r="BA9" i="2" s="1"/>
  <c r="BB3" i="2"/>
  <c r="BB9" i="2" s="1"/>
  <c r="BC3" i="2"/>
  <c r="BC9" i="2" s="1"/>
  <c r="BD3" i="2"/>
  <c r="BD9" i="2" s="1"/>
  <c r="BE3" i="2"/>
  <c r="BE9" i="2" s="1"/>
  <c r="BF3" i="2"/>
  <c r="BF9" i="2" s="1"/>
  <c r="BG3" i="2"/>
  <c r="BG9" i="2" s="1"/>
  <c r="BH3" i="2"/>
  <c r="BH9" i="2" s="1"/>
  <c r="BI3" i="2"/>
  <c r="BI9" i="2" s="1"/>
  <c r="BJ3" i="2"/>
  <c r="BJ9" i="2" s="1"/>
  <c r="BK3" i="2"/>
  <c r="BK9" i="2" s="1"/>
  <c r="BL3" i="2"/>
  <c r="BL9" i="2" s="1"/>
  <c r="BM3" i="2"/>
  <c r="BM9" i="2" s="1"/>
  <c r="BN3" i="2"/>
  <c r="BN9" i="2" s="1"/>
  <c r="BO3" i="2"/>
  <c r="BO9" i="2" s="1"/>
  <c r="BP3" i="2"/>
  <c r="BP9" i="2" s="1"/>
  <c r="BQ3" i="2"/>
  <c r="BQ9" i="2" s="1"/>
  <c r="BR3" i="2"/>
  <c r="BR9" i="2" s="1"/>
  <c r="BS3" i="2"/>
  <c r="BS9" i="2" s="1"/>
  <c r="BT3" i="2"/>
  <c r="BT9" i="2" s="1"/>
  <c r="BU3" i="2"/>
  <c r="BU9" i="2" s="1"/>
  <c r="BV3" i="2"/>
  <c r="BV9" i="2" s="1"/>
  <c r="BW3" i="2"/>
  <c r="BW9" i="2" s="1"/>
  <c r="BX3" i="2"/>
  <c r="BX9" i="2" s="1"/>
  <c r="BY3" i="2"/>
  <c r="BY9" i="2" s="1"/>
  <c r="BZ3" i="2"/>
  <c r="BZ9" i="2" s="1"/>
  <c r="CA3" i="2"/>
  <c r="CA9" i="2" s="1"/>
  <c r="CB3" i="2"/>
  <c r="CB9" i="2" s="1"/>
  <c r="CC3" i="2"/>
  <c r="CC9" i="2" s="1"/>
  <c r="CD3" i="2"/>
  <c r="CD9" i="2" s="1"/>
  <c r="CE3" i="2"/>
  <c r="CE9" i="2" s="1"/>
  <c r="D3" i="2"/>
  <c r="AU76" i="1" l="1"/>
  <c r="AU7" i="2"/>
  <c r="G13" i="1"/>
  <c r="B12" i="1" s="1"/>
  <c r="B10" i="1" s="1"/>
  <c r="AV76" i="1" l="1"/>
  <c r="B103" i="1"/>
  <c r="B105" i="1" s="1"/>
  <c r="AW76" i="1" l="1"/>
  <c r="B106" i="1"/>
  <c r="AX76" i="1" l="1"/>
  <c r="AY76" i="1" l="1"/>
  <c r="AZ76" i="1" s="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D9" i="2"/>
  <c r="BA76" i="1" l="1"/>
  <c r="CE68" i="4"/>
  <c r="AU68" i="4" s="1"/>
  <c r="AV68" i="4" s="1"/>
  <c r="AW68" i="4" s="1"/>
  <c r="AX68" i="4" s="1"/>
  <c r="AY68" i="4" s="1"/>
  <c r="AZ68" i="4" s="1"/>
  <c r="BA68" i="4" s="1"/>
  <c r="BB68" i="4" s="1"/>
  <c r="BC68" i="4" s="1"/>
  <c r="BD68" i="4" s="1"/>
  <c r="BE68" i="4" s="1"/>
  <c r="BF68" i="4" s="1"/>
  <c r="BG68" i="4" s="1"/>
  <c r="BH68" i="4" s="1"/>
  <c r="BI68" i="4" s="1"/>
  <c r="BJ68" i="4" s="1"/>
  <c r="BK68" i="4" s="1"/>
  <c r="BL68" i="4" s="1"/>
  <c r="BM68" i="4" s="1"/>
  <c r="BN68" i="4" s="1"/>
  <c r="BO68" i="4" s="1"/>
  <c r="BP68" i="4" s="1"/>
  <c r="BQ68" i="4" s="1"/>
  <c r="BR68" i="4" s="1"/>
  <c r="BS68" i="4" s="1"/>
  <c r="BT68" i="4" s="1"/>
  <c r="BU68" i="4" s="1"/>
  <c r="BV68" i="4" s="1"/>
  <c r="BW68" i="4" s="1"/>
  <c r="BX68" i="4" s="1"/>
  <c r="BY68" i="4" s="1"/>
  <c r="BZ68" i="4" s="1"/>
  <c r="CA68" i="4" s="1"/>
  <c r="CB68" i="4" s="1"/>
  <c r="CC68" i="4" s="1"/>
  <c r="CD68" i="4" s="1"/>
  <c r="BK43" i="4"/>
  <c r="BL43" i="4"/>
  <c r="BM43" i="4"/>
  <c r="BN43" i="4"/>
  <c r="BO43" i="4"/>
  <c r="BP43" i="4"/>
  <c r="BQ43" i="4"/>
  <c r="BR43" i="4"/>
  <c r="BS43" i="4"/>
  <c r="BT43" i="4"/>
  <c r="BU43" i="4"/>
  <c r="BV43" i="4"/>
  <c r="BW43" i="4"/>
  <c r="BX43" i="4"/>
  <c r="BY43" i="4"/>
  <c r="BZ43" i="4"/>
  <c r="CA43" i="4"/>
  <c r="CB43" i="4"/>
  <c r="CC43" i="4"/>
  <c r="CD43" i="4"/>
  <c r="BZ12" i="2"/>
  <c r="CA12" i="2"/>
  <c r="CB12" i="2"/>
  <c r="CC12" i="2"/>
  <c r="CD12" i="2"/>
  <c r="CE12" i="2"/>
  <c r="BZ19" i="2"/>
  <c r="BZ53" i="9" s="1"/>
  <c r="CA19" i="2"/>
  <c r="CA53" i="9" s="1"/>
  <c r="CB19" i="2"/>
  <c r="CB53" i="9" s="1"/>
  <c r="CC19" i="2"/>
  <c r="CC53" i="9" s="1"/>
  <c r="CD19" i="2"/>
  <c r="CD53" i="9" s="1"/>
  <c r="CE19" i="2"/>
  <c r="CE53" i="9" s="1"/>
  <c r="BZ26" i="2"/>
  <c r="BZ54" i="9" s="1"/>
  <c r="CA26" i="2"/>
  <c r="CA54" i="9" s="1"/>
  <c r="CB26" i="2"/>
  <c r="CB54" i="9" s="1"/>
  <c r="CC26" i="2"/>
  <c r="CC54" i="9" s="1"/>
  <c r="CD26" i="2"/>
  <c r="CD54" i="9" s="1"/>
  <c r="CE26" i="2"/>
  <c r="CE54" i="9" s="1"/>
  <c r="BZ33" i="2"/>
  <c r="BZ55" i="9" s="1"/>
  <c r="CA33" i="2"/>
  <c r="CA55" i="9" s="1"/>
  <c r="CB33" i="2"/>
  <c r="CB55" i="9" s="1"/>
  <c r="CC33" i="2"/>
  <c r="CC55" i="9" s="1"/>
  <c r="CD33" i="2"/>
  <c r="CD55" i="9" s="1"/>
  <c r="CE33" i="2"/>
  <c r="CE55" i="9" s="1"/>
  <c r="BZ41" i="2"/>
  <c r="CA41" i="2"/>
  <c r="CB41" i="2"/>
  <c r="CC41" i="2"/>
  <c r="CD41" i="2"/>
  <c r="CE41" i="2"/>
  <c r="BZ48" i="2"/>
  <c r="CA48" i="2"/>
  <c r="CB48" i="2"/>
  <c r="CC48" i="2"/>
  <c r="CD48" i="2"/>
  <c r="CE48" i="2"/>
  <c r="BL12" i="2"/>
  <c r="BM12" i="2"/>
  <c r="BN12" i="2"/>
  <c r="BO12" i="2"/>
  <c r="BP12" i="2"/>
  <c r="BQ12" i="2"/>
  <c r="BR12" i="2"/>
  <c r="BS12" i="2"/>
  <c r="BT12" i="2"/>
  <c r="BU12" i="2"/>
  <c r="BV12" i="2"/>
  <c r="BW12" i="2"/>
  <c r="BX12" i="2"/>
  <c r="BY12" i="2"/>
  <c r="BL19" i="2"/>
  <c r="BL53" i="9" s="1"/>
  <c r="BM19" i="2"/>
  <c r="BM53" i="9" s="1"/>
  <c r="BN19" i="2"/>
  <c r="BN53" i="9" s="1"/>
  <c r="BO19" i="2"/>
  <c r="BO53" i="9" s="1"/>
  <c r="BP19" i="2"/>
  <c r="BP53" i="9" s="1"/>
  <c r="BQ19" i="2"/>
  <c r="BQ53" i="9" s="1"/>
  <c r="BR19" i="2"/>
  <c r="BR53" i="9" s="1"/>
  <c r="BS19" i="2"/>
  <c r="BS53" i="9" s="1"/>
  <c r="BT19" i="2"/>
  <c r="BT53" i="9" s="1"/>
  <c r="BU19" i="2"/>
  <c r="BU53" i="9" s="1"/>
  <c r="BV19" i="2"/>
  <c r="BV53" i="9" s="1"/>
  <c r="BW19" i="2"/>
  <c r="BW53" i="9" s="1"/>
  <c r="BX19" i="2"/>
  <c r="BX53" i="9" s="1"/>
  <c r="BY19" i="2"/>
  <c r="BY53" i="9" s="1"/>
  <c r="BL26" i="2"/>
  <c r="BL54" i="9" s="1"/>
  <c r="BM26" i="2"/>
  <c r="BM54" i="9" s="1"/>
  <c r="BN26" i="2"/>
  <c r="BN54" i="9" s="1"/>
  <c r="BO26" i="2"/>
  <c r="BO54" i="9" s="1"/>
  <c r="BP26" i="2"/>
  <c r="BP54" i="9" s="1"/>
  <c r="BQ26" i="2"/>
  <c r="BR26" i="2"/>
  <c r="BR54" i="9" s="1"/>
  <c r="BS26" i="2"/>
  <c r="BS54" i="9" s="1"/>
  <c r="BT26" i="2"/>
  <c r="BT54" i="9" s="1"/>
  <c r="BU26" i="2"/>
  <c r="BU54" i="9" s="1"/>
  <c r="BV26" i="2"/>
  <c r="BV54" i="9" s="1"/>
  <c r="BW26" i="2"/>
  <c r="BW54" i="9" s="1"/>
  <c r="BX26" i="2"/>
  <c r="BX54" i="9" s="1"/>
  <c r="BY26" i="2"/>
  <c r="BL33" i="2"/>
  <c r="BL55" i="9" s="1"/>
  <c r="BM33" i="2"/>
  <c r="BM55" i="9" s="1"/>
  <c r="BN33" i="2"/>
  <c r="BN55" i="9" s="1"/>
  <c r="BO33" i="2"/>
  <c r="BO55" i="9" s="1"/>
  <c r="BP33" i="2"/>
  <c r="BP55" i="9" s="1"/>
  <c r="BQ33" i="2"/>
  <c r="BQ55" i="9" s="1"/>
  <c r="BR33" i="2"/>
  <c r="BR55" i="9" s="1"/>
  <c r="BS33" i="2"/>
  <c r="BS55" i="9" s="1"/>
  <c r="BT33" i="2"/>
  <c r="BT55" i="9" s="1"/>
  <c r="BU33" i="2"/>
  <c r="BU55" i="9" s="1"/>
  <c r="BV33" i="2"/>
  <c r="BV55" i="9" s="1"/>
  <c r="BW33" i="2"/>
  <c r="BW55" i="9" s="1"/>
  <c r="BX33" i="2"/>
  <c r="BX55" i="9" s="1"/>
  <c r="BY33" i="2"/>
  <c r="BY55" i="9" s="1"/>
  <c r="BL41" i="2"/>
  <c r="BM41" i="2"/>
  <c r="BN41" i="2"/>
  <c r="BN40" i="2" s="1"/>
  <c r="BN56" i="9" s="1"/>
  <c r="BO41" i="2"/>
  <c r="BP41" i="2"/>
  <c r="BQ41" i="2"/>
  <c r="BR41" i="2"/>
  <c r="BS41" i="2"/>
  <c r="BT41" i="2"/>
  <c r="BU41" i="2"/>
  <c r="BV41" i="2"/>
  <c r="BW41" i="2"/>
  <c r="BX41" i="2"/>
  <c r="BY41" i="2"/>
  <c r="BL48" i="2"/>
  <c r="BM48" i="2"/>
  <c r="BN48" i="2"/>
  <c r="BO48" i="2"/>
  <c r="BP48" i="2"/>
  <c r="BQ48" i="2"/>
  <c r="BR48" i="2"/>
  <c r="BS48" i="2"/>
  <c r="BT48" i="2"/>
  <c r="BU48" i="2"/>
  <c r="BV48" i="2"/>
  <c r="BW48" i="2"/>
  <c r="BX48" i="2"/>
  <c r="BY48" i="2"/>
  <c r="BY8" i="4" l="1"/>
  <c r="BY54" i="9"/>
  <c r="BQ8" i="4"/>
  <c r="BQ70" i="4" s="1"/>
  <c r="BQ54" i="9"/>
  <c r="BB76" i="1"/>
  <c r="BU8" i="4"/>
  <c r="BM8" i="4"/>
  <c r="BM17" i="4" s="1"/>
  <c r="BM2" i="9" s="1"/>
  <c r="CE8" i="4"/>
  <c r="BT8" i="4"/>
  <c r="BS8" i="4"/>
  <c r="CC8" i="4"/>
  <c r="CC17" i="4" s="1"/>
  <c r="CC2" i="9" s="1"/>
  <c r="BR8" i="4"/>
  <c r="BR44" i="4" s="1"/>
  <c r="CB8" i="4"/>
  <c r="CB17" i="4" s="1"/>
  <c r="CA8" i="4"/>
  <c r="BX8" i="4"/>
  <c r="BX17" i="4" s="1"/>
  <c r="BX2" i="9" s="1"/>
  <c r="BP8" i="4"/>
  <c r="BP44" i="4" s="1"/>
  <c r="BZ8" i="4"/>
  <c r="BZ17" i="4" s="1"/>
  <c r="BZ2" i="9" s="1"/>
  <c r="CD8" i="4"/>
  <c r="BW8" i="4"/>
  <c r="BO8" i="4"/>
  <c r="BO17" i="4" s="1"/>
  <c r="BO2" i="9" s="1"/>
  <c r="BL8" i="4"/>
  <c r="BL17" i="4" s="1"/>
  <c r="BV8" i="4"/>
  <c r="BN8" i="4"/>
  <c r="BN17" i="4" s="1"/>
  <c r="BN2" i="9" s="1"/>
  <c r="BY44" i="4"/>
  <c r="CD47" i="2"/>
  <c r="CD57" i="9" s="1"/>
  <c r="BZ47" i="2"/>
  <c r="BZ57" i="9" s="1"/>
  <c r="CE47" i="2"/>
  <c r="CE57" i="9" s="1"/>
  <c r="BV17" i="4"/>
  <c r="CD17" i="4"/>
  <c r="CD2" i="9" s="1"/>
  <c r="BU17" i="4"/>
  <c r="BU2" i="9" s="1"/>
  <c r="BT17" i="4"/>
  <c r="BS44" i="4"/>
  <c r="CA17" i="4"/>
  <c r="CA2" i="9" s="1"/>
  <c r="CC47" i="2"/>
  <c r="CC57" i="9" s="1"/>
  <c r="CA40" i="2"/>
  <c r="CA56" i="9" s="1"/>
  <c r="BS47" i="2"/>
  <c r="BS57" i="9" s="1"/>
  <c r="BR47" i="2"/>
  <c r="BR57" i="9" s="1"/>
  <c r="BW47" i="2"/>
  <c r="BW57" i="9" s="1"/>
  <c r="BO47" i="2"/>
  <c r="BO57" i="9" s="1"/>
  <c r="BV47" i="2"/>
  <c r="BV57" i="9" s="1"/>
  <c r="BN47" i="2"/>
  <c r="BN57" i="9" s="1"/>
  <c r="BW40" i="2"/>
  <c r="BW56" i="9" s="1"/>
  <c r="BV40" i="2"/>
  <c r="BV56" i="9" s="1"/>
  <c r="CE40" i="2"/>
  <c r="CE56" i="9" s="1"/>
  <c r="CD40" i="2"/>
  <c r="CD56" i="9" s="1"/>
  <c r="BR40" i="2"/>
  <c r="BR56" i="9" s="1"/>
  <c r="BX40" i="2"/>
  <c r="BX56" i="9" s="1"/>
  <c r="BP40" i="2"/>
  <c r="BP56" i="9" s="1"/>
  <c r="BU40" i="2"/>
  <c r="BU56" i="9" s="1"/>
  <c r="BM40" i="2"/>
  <c r="BM56" i="9" s="1"/>
  <c r="CB40" i="2"/>
  <c r="CB56" i="9" s="1"/>
  <c r="BZ40" i="2"/>
  <c r="BZ56" i="9" s="1"/>
  <c r="BS40" i="2"/>
  <c r="BS56" i="9" s="1"/>
  <c r="CC40" i="2"/>
  <c r="CC56" i="9" s="1"/>
  <c r="BX47" i="2"/>
  <c r="BX57" i="9" s="1"/>
  <c r="BP47" i="2"/>
  <c r="BP57" i="9" s="1"/>
  <c r="BY40" i="2"/>
  <c r="BY56" i="9" s="1"/>
  <c r="BQ40" i="2"/>
  <c r="BQ56" i="9" s="1"/>
  <c r="BT40" i="2"/>
  <c r="BT56" i="9" s="1"/>
  <c r="BL40" i="2"/>
  <c r="BL56" i="9" s="1"/>
  <c r="BO40" i="2"/>
  <c r="BO56" i="9" s="1"/>
  <c r="CA47" i="2"/>
  <c r="CA57" i="9" s="1"/>
  <c r="BM47" i="2"/>
  <c r="BM57" i="9" s="1"/>
  <c r="BT47" i="2"/>
  <c r="BT57" i="9" s="1"/>
  <c r="BL47" i="2"/>
  <c r="BL57" i="9" s="1"/>
  <c r="CB47" i="2"/>
  <c r="CB57" i="9" s="1"/>
  <c r="BU47" i="2"/>
  <c r="BU57" i="9" s="1"/>
  <c r="BY47" i="2"/>
  <c r="BY57" i="9" s="1"/>
  <c r="BQ47" i="2"/>
  <c r="BQ57" i="9" s="1"/>
  <c r="BQ71" i="4" l="1"/>
  <c r="BQ37" i="9" s="1"/>
  <c r="BQ36" i="9"/>
  <c r="BY45" i="4"/>
  <c r="BY20" i="9" s="1"/>
  <c r="BY19" i="9"/>
  <c r="BP45" i="4"/>
  <c r="BP20" i="9" s="1"/>
  <c r="BP19" i="9"/>
  <c r="BV18" i="4"/>
  <c r="BV3" i="9" s="1"/>
  <c r="BV2" i="9"/>
  <c r="BL18" i="4"/>
  <c r="BL3" i="9" s="1"/>
  <c r="BL2" i="9"/>
  <c r="CB18" i="4"/>
  <c r="CB3" i="9" s="1"/>
  <c r="CB2" i="9"/>
  <c r="BR45" i="4"/>
  <c r="BR20" i="9" s="1"/>
  <c r="BR19" i="9"/>
  <c r="BS45" i="4"/>
  <c r="BS20" i="9" s="1"/>
  <c r="BS19" i="9"/>
  <c r="BT18" i="4"/>
  <c r="BT3" i="9" s="1"/>
  <c r="BT2" i="9"/>
  <c r="BC76" i="1"/>
  <c r="BD76" i="1" s="1"/>
  <c r="BE76" i="1" s="1"/>
  <c r="BO18" i="4"/>
  <c r="BO3" i="9" s="1"/>
  <c r="CC18" i="4"/>
  <c r="CC3" i="9" s="1"/>
  <c r="BM18" i="4"/>
  <c r="BM3" i="9" s="1"/>
  <c r="BZ18" i="4"/>
  <c r="BZ3" i="9" s="1"/>
  <c r="BX18" i="4"/>
  <c r="BX3" i="9" s="1"/>
  <c r="CA18" i="4"/>
  <c r="CA3" i="9" s="1"/>
  <c r="BU18" i="4"/>
  <c r="BU3" i="9" s="1"/>
  <c r="CD18" i="4"/>
  <c r="CD3" i="9" s="1"/>
  <c r="BN18" i="4"/>
  <c r="BN3" i="9" s="1"/>
  <c r="BY70" i="4"/>
  <c r="BY17" i="4"/>
  <c r="BY2" i="9" s="1"/>
  <c r="BQ44" i="4"/>
  <c r="BQ17" i="4"/>
  <c r="BQ2" i="9" s="1"/>
  <c r="BZ44" i="4"/>
  <c r="BP70" i="4"/>
  <c r="BP17" i="4"/>
  <c r="BP2" i="9" s="1"/>
  <c r="BZ70" i="4"/>
  <c r="BX44" i="4"/>
  <c r="BX70" i="4"/>
  <c r="BR70" i="4"/>
  <c r="BR17" i="4"/>
  <c r="BR2" i="9" s="1"/>
  <c r="BN70" i="4"/>
  <c r="BN44" i="4"/>
  <c r="BV70" i="4"/>
  <c r="BS70" i="4"/>
  <c r="BS17" i="4"/>
  <c r="BW70" i="4"/>
  <c r="CB44" i="4"/>
  <c r="CB70" i="4"/>
  <c r="BV44" i="4"/>
  <c r="BW44" i="4"/>
  <c r="CC70" i="4"/>
  <c r="BL70" i="4"/>
  <c r="CC44" i="4"/>
  <c r="BT44" i="4"/>
  <c r="BW17" i="4"/>
  <c r="BW2" i="9" s="1"/>
  <c r="BO70" i="4"/>
  <c r="BO44" i="4"/>
  <c r="BL44" i="4"/>
  <c r="BM44" i="4"/>
  <c r="BM70" i="4"/>
  <c r="BT70" i="4"/>
  <c r="CD44" i="4"/>
  <c r="CD70" i="4"/>
  <c r="CA70" i="4"/>
  <c r="BU70" i="4"/>
  <c r="BU44" i="4"/>
  <c r="CA44" i="4"/>
  <c r="D42" i="4"/>
  <c r="C36" i="1"/>
  <c r="C67" i="1" s="1"/>
  <c r="CA71" i="4" l="1"/>
  <c r="CA37" i="9" s="1"/>
  <c r="CA36" i="9"/>
  <c r="BX71" i="4"/>
  <c r="BX37" i="9" s="1"/>
  <c r="BX36" i="9"/>
  <c r="CD71" i="4"/>
  <c r="CD37" i="9" s="1"/>
  <c r="CD36" i="9"/>
  <c r="BY71" i="4"/>
  <c r="BY37" i="9" s="1"/>
  <c r="BY36" i="9"/>
  <c r="CB71" i="4"/>
  <c r="CB37" i="9" s="1"/>
  <c r="CB36" i="9"/>
  <c r="CB45" i="4"/>
  <c r="CB20" i="9" s="1"/>
  <c r="CB19" i="9"/>
  <c r="BT45" i="4"/>
  <c r="BT20" i="9" s="1"/>
  <c r="BT19" i="9"/>
  <c r="CC45" i="4"/>
  <c r="CC20" i="9" s="1"/>
  <c r="CC19" i="9"/>
  <c r="BL71" i="4"/>
  <c r="BL37" i="9" s="1"/>
  <c r="BL36" i="9"/>
  <c r="BZ71" i="4"/>
  <c r="BZ37" i="9" s="1"/>
  <c r="BZ36" i="9"/>
  <c r="BR71" i="4"/>
  <c r="BR37" i="9" s="1"/>
  <c r="BR36" i="9"/>
  <c r="CD45" i="4"/>
  <c r="CD20" i="9" s="1"/>
  <c r="CD19" i="9"/>
  <c r="BM45" i="4"/>
  <c r="BM20" i="9" s="1"/>
  <c r="BM19" i="9"/>
  <c r="BV71" i="4"/>
  <c r="BV37" i="9" s="1"/>
  <c r="BV36" i="9"/>
  <c r="BO71" i="4"/>
  <c r="BO37" i="9" s="1"/>
  <c r="BO36" i="9"/>
  <c r="BT71" i="4"/>
  <c r="BT37" i="9" s="1"/>
  <c r="BT36" i="9"/>
  <c r="BX45" i="4"/>
  <c r="BX20" i="9" s="1"/>
  <c r="BX19" i="9"/>
  <c r="BS71" i="4"/>
  <c r="BS37" i="9" s="1"/>
  <c r="BS36" i="9"/>
  <c r="CC71" i="4"/>
  <c r="CC37" i="9" s="1"/>
  <c r="CC36" i="9"/>
  <c r="BU45" i="4"/>
  <c r="BU20" i="9" s="1"/>
  <c r="BU19" i="9"/>
  <c r="BL45" i="4"/>
  <c r="BL20" i="9" s="1"/>
  <c r="BL19" i="9"/>
  <c r="BW45" i="4"/>
  <c r="BW20" i="9" s="1"/>
  <c r="BW19" i="9"/>
  <c r="BN45" i="4"/>
  <c r="BN20" i="9" s="1"/>
  <c r="BN19" i="9"/>
  <c r="BP71" i="4"/>
  <c r="BP37" i="9" s="1"/>
  <c r="BP36" i="9"/>
  <c r="BQ45" i="4"/>
  <c r="BQ20" i="9" s="1"/>
  <c r="BQ19" i="9"/>
  <c r="BW71" i="4"/>
  <c r="BW37" i="9" s="1"/>
  <c r="BW36" i="9"/>
  <c r="BS18" i="4"/>
  <c r="BS3" i="9" s="1"/>
  <c r="BS2" i="9"/>
  <c r="BM71" i="4"/>
  <c r="BM37" i="9" s="1"/>
  <c r="BM36" i="9"/>
  <c r="CA45" i="4"/>
  <c r="CA20" i="9" s="1"/>
  <c r="CA19" i="9"/>
  <c r="BU71" i="4"/>
  <c r="BU37" i="9" s="1"/>
  <c r="BU36" i="9"/>
  <c r="BO45" i="4"/>
  <c r="BO20" i="9" s="1"/>
  <c r="BO19" i="9"/>
  <c r="BV45" i="4"/>
  <c r="BV20" i="9" s="1"/>
  <c r="BV19" i="9"/>
  <c r="BN71" i="4"/>
  <c r="BN37" i="9" s="1"/>
  <c r="BN36" i="9"/>
  <c r="BZ45" i="4"/>
  <c r="BZ20" i="9" s="1"/>
  <c r="BZ19" i="9"/>
  <c r="AT45" i="1"/>
  <c r="BF76" i="1"/>
  <c r="BR18" i="4"/>
  <c r="BR3" i="9" s="1"/>
  <c r="BQ18" i="4"/>
  <c r="BQ3" i="9" s="1"/>
  <c r="BW18" i="4"/>
  <c r="BW3" i="9" s="1"/>
  <c r="BY18" i="4"/>
  <c r="BY3" i="9" s="1"/>
  <c r="BP18" i="4"/>
  <c r="BP3" i="9" s="1"/>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D48" i="2"/>
  <c r="BG76" i="1" l="1"/>
  <c r="BH76" i="1" s="1"/>
  <c r="AI46" i="1"/>
  <c r="AQ46" i="1"/>
  <c r="AY46" i="1"/>
  <c r="BG46" i="1"/>
  <c r="BO46" i="1"/>
  <c r="BW46" i="1"/>
  <c r="AA46" i="1"/>
  <c r="BK46" i="1"/>
  <c r="AV46" i="1"/>
  <c r="AO46" i="1"/>
  <c r="BU46" i="1"/>
  <c r="CD46" i="1"/>
  <c r="AB46" i="1"/>
  <c r="AJ46" i="1"/>
  <c r="AR46" i="1"/>
  <c r="AZ46" i="1"/>
  <c r="BH46" i="1"/>
  <c r="BP46" i="1"/>
  <c r="BX46" i="1"/>
  <c r="CA46" i="1"/>
  <c r="BD46" i="1"/>
  <c r="AG46" i="1"/>
  <c r="BN46" i="1"/>
  <c r="AC46" i="1"/>
  <c r="AK46" i="1"/>
  <c r="AS46" i="1"/>
  <c r="BA46" i="1"/>
  <c r="BI46" i="1"/>
  <c r="BQ46" i="1"/>
  <c r="BY46" i="1"/>
  <c r="BJ46" i="1"/>
  <c r="BZ46" i="1"/>
  <c r="BC46" i="1"/>
  <c r="AN46" i="1"/>
  <c r="BT46" i="1"/>
  <c r="AW46" i="1"/>
  <c r="CC46" i="1"/>
  <c r="BF46" i="1"/>
  <c r="AD46" i="1"/>
  <c r="AL46" i="1"/>
  <c r="AT46" i="1"/>
  <c r="BB46" i="1"/>
  <c r="BR46" i="1"/>
  <c r="AU46" i="1"/>
  <c r="AF46" i="1"/>
  <c r="BM46" i="1"/>
  <c r="AP46" i="1"/>
  <c r="AE46" i="1"/>
  <c r="AM46" i="1"/>
  <c r="BS46" i="1"/>
  <c r="BL46" i="1"/>
  <c r="CB46" i="1"/>
  <c r="BE46" i="1"/>
  <c r="AX46" i="1"/>
  <c r="AH46" i="1"/>
  <c r="BV46" i="1"/>
  <c r="CE49" i="4"/>
  <c r="CE55" i="4"/>
  <c r="AU43" i="4"/>
  <c r="AV43" i="4"/>
  <c r="AW43" i="4"/>
  <c r="AX43" i="4"/>
  <c r="AY43" i="4"/>
  <c r="AZ43" i="4"/>
  <c r="BA43" i="4"/>
  <c r="BB43" i="4"/>
  <c r="BC43" i="4"/>
  <c r="BD43" i="4"/>
  <c r="BE43" i="4"/>
  <c r="BF43" i="4"/>
  <c r="BG43" i="4"/>
  <c r="BH43" i="4"/>
  <c r="BI43" i="4"/>
  <c r="BJ43" i="4"/>
  <c r="CE43" i="4"/>
  <c r="CE46" i="4"/>
  <c r="BI76" i="1" l="1"/>
  <c r="BJ76" i="1" s="1"/>
  <c r="CE50" i="4"/>
  <c r="CE23" i="9" s="1"/>
  <c r="CE56" i="4"/>
  <c r="CE27" i="9" s="1"/>
  <c r="CE52" i="4"/>
  <c r="CE53" i="4" s="1"/>
  <c r="CE25" i="9" s="1"/>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I4" i="2" s="1"/>
  <c r="AI33" i="2" s="1"/>
  <c r="AI55" i="9" s="1"/>
  <c r="AJ7" i="4"/>
  <c r="AK7" i="4"/>
  <c r="AL7" i="4"/>
  <c r="AM7" i="4"/>
  <c r="AN7" i="4"/>
  <c r="AO7" i="4"/>
  <c r="AP7" i="4"/>
  <c r="AQ7" i="4"/>
  <c r="AR7" i="4"/>
  <c r="AS7" i="4"/>
  <c r="AT7" i="4"/>
  <c r="D7" i="4"/>
  <c r="BK76" i="1" l="1"/>
  <c r="BL76" i="1" s="1"/>
  <c r="BM76" i="1" s="1"/>
  <c r="CE51" i="4"/>
  <c r="CE24" i="9" s="1"/>
  <c r="AD4" i="2"/>
  <c r="AD13" i="4"/>
  <c r="AD10" i="4"/>
  <c r="AD14" i="4"/>
  <c r="AD12" i="4"/>
  <c r="AD11" i="4"/>
  <c r="AD19" i="4" s="1"/>
  <c r="AR10" i="4"/>
  <c r="AR14" i="4"/>
  <c r="AR11" i="4"/>
  <c r="AR19" i="4" s="1"/>
  <c r="AR13" i="4"/>
  <c r="AR12" i="4"/>
  <c r="AB10" i="4"/>
  <c r="AB14" i="4"/>
  <c r="AB11" i="4"/>
  <c r="AB19" i="4" s="1"/>
  <c r="AB13" i="4"/>
  <c r="AB12" i="4"/>
  <c r="L10" i="4"/>
  <c r="L14" i="4"/>
  <c r="L11" i="4"/>
  <c r="L19" i="4" s="1"/>
  <c r="L13" i="4"/>
  <c r="L12" i="4"/>
  <c r="AR4" i="2"/>
  <c r="L4" i="2"/>
  <c r="AT4" i="2"/>
  <c r="AT13" i="4"/>
  <c r="AT10" i="4"/>
  <c r="AT14" i="4"/>
  <c r="AT12" i="4"/>
  <c r="AT11" i="4"/>
  <c r="AT19" i="4" s="1"/>
  <c r="AU19" i="4" s="1"/>
  <c r="AV19" i="4" s="1"/>
  <c r="AW19" i="4" s="1"/>
  <c r="AX19" i="4" s="1"/>
  <c r="AY19" i="4" s="1"/>
  <c r="AZ19" i="4" s="1"/>
  <c r="BA19" i="4" s="1"/>
  <c r="BB19" i="4" s="1"/>
  <c r="BC19" i="4" s="1"/>
  <c r="BD19" i="4" s="1"/>
  <c r="BE19" i="4" s="1"/>
  <c r="BF19" i="4" s="1"/>
  <c r="BG19" i="4" s="1"/>
  <c r="BH19" i="4" s="1"/>
  <c r="BI19" i="4" s="1"/>
  <c r="BJ19" i="4" s="1"/>
  <c r="BK19" i="4" s="1"/>
  <c r="BL19" i="4" s="1"/>
  <c r="V4" i="2"/>
  <c r="V13" i="4"/>
  <c r="V10" i="4"/>
  <c r="V14" i="4"/>
  <c r="V12" i="4"/>
  <c r="V11" i="4"/>
  <c r="V19" i="4" s="1"/>
  <c r="AJ10" i="4"/>
  <c r="AJ14" i="4"/>
  <c r="AJ11" i="4"/>
  <c r="AJ19" i="4" s="1"/>
  <c r="AJ13" i="4"/>
  <c r="AJ12" i="4"/>
  <c r="T10" i="4"/>
  <c r="T14" i="4"/>
  <c r="T11" i="4"/>
  <c r="T19" i="4" s="1"/>
  <c r="T13" i="4"/>
  <c r="T12" i="4"/>
  <c r="AQ11" i="4"/>
  <c r="AQ19" i="4" s="1"/>
  <c r="AQ12" i="4"/>
  <c r="AQ13" i="4"/>
  <c r="AQ10" i="4"/>
  <c r="AQ14" i="4"/>
  <c r="AI11" i="4"/>
  <c r="AI19" i="4" s="1"/>
  <c r="AI12" i="4"/>
  <c r="AI13" i="4"/>
  <c r="AI10" i="4"/>
  <c r="AI14" i="4"/>
  <c r="AA11" i="4"/>
  <c r="AA19" i="4" s="1"/>
  <c r="AA12" i="4"/>
  <c r="AA13" i="4"/>
  <c r="AA10" i="4"/>
  <c r="AA14" i="4"/>
  <c r="S11" i="4"/>
  <c r="S19" i="4" s="1"/>
  <c r="S12" i="4"/>
  <c r="S13" i="4"/>
  <c r="S14" i="4"/>
  <c r="S10" i="4"/>
  <c r="K11" i="4"/>
  <c r="K19" i="4" s="1"/>
  <c r="K12" i="4"/>
  <c r="K13" i="4"/>
  <c r="K14" i="4"/>
  <c r="K10" i="4"/>
  <c r="AQ4" i="2"/>
  <c r="K4" i="2"/>
  <c r="AP4" i="2"/>
  <c r="AP11" i="4"/>
  <c r="AP19" i="4" s="1"/>
  <c r="AP12" i="4"/>
  <c r="AP10" i="4"/>
  <c r="AP14" i="4"/>
  <c r="AP13" i="4"/>
  <c r="AH4" i="2"/>
  <c r="AH33" i="2" s="1"/>
  <c r="AH55" i="9" s="1"/>
  <c r="AH11" i="4"/>
  <c r="AH19" i="4" s="1"/>
  <c r="AH12" i="4"/>
  <c r="AH10" i="4"/>
  <c r="AH14" i="4"/>
  <c r="AH13" i="4"/>
  <c r="Z4" i="2"/>
  <c r="Z11" i="4"/>
  <c r="Z19" i="4" s="1"/>
  <c r="Z12" i="4"/>
  <c r="Z10" i="4"/>
  <c r="Z14" i="4"/>
  <c r="Z13" i="4"/>
  <c r="R4" i="2"/>
  <c r="R11" i="4"/>
  <c r="R19" i="4" s="1"/>
  <c r="R12" i="4"/>
  <c r="R10" i="4"/>
  <c r="R14" i="4"/>
  <c r="R13" i="4"/>
  <c r="J4" i="2"/>
  <c r="J11" i="4"/>
  <c r="J19" i="4" s="1"/>
  <c r="J12" i="4"/>
  <c r="J10" i="4"/>
  <c r="J14" i="4"/>
  <c r="J13" i="4"/>
  <c r="AJ4" i="2"/>
  <c r="AJ33" i="2" s="1"/>
  <c r="AJ55" i="9" s="1"/>
  <c r="AG4" i="2"/>
  <c r="AG33" i="2" s="1"/>
  <c r="AG55" i="9" s="1"/>
  <c r="AG12" i="4"/>
  <c r="AG13" i="4"/>
  <c r="AG10" i="4"/>
  <c r="AG14" i="4"/>
  <c r="AG11" i="4"/>
  <c r="AG19" i="4" s="1"/>
  <c r="Q4" i="2"/>
  <c r="Q12" i="4"/>
  <c r="Q13" i="4"/>
  <c r="Q10" i="4"/>
  <c r="Q14" i="4"/>
  <c r="Q11" i="4"/>
  <c r="Q19" i="4" s="1"/>
  <c r="AN4" i="2"/>
  <c r="AN33" i="2" s="1"/>
  <c r="AN55" i="9" s="1"/>
  <c r="AN12" i="4"/>
  <c r="AN13" i="4"/>
  <c r="AN11" i="4"/>
  <c r="AN19" i="4" s="1"/>
  <c r="AN10" i="4"/>
  <c r="AN14" i="4"/>
  <c r="X4" i="2"/>
  <c r="X12" i="4"/>
  <c r="X13" i="4"/>
  <c r="X11" i="4"/>
  <c r="X19" i="4" s="1"/>
  <c r="X10" i="4"/>
  <c r="X14" i="4"/>
  <c r="H4" i="2"/>
  <c r="H12" i="4"/>
  <c r="H13" i="4"/>
  <c r="H11" i="4"/>
  <c r="H19" i="4" s="1"/>
  <c r="H10" i="4"/>
  <c r="H14" i="4"/>
  <c r="AB4" i="2"/>
  <c r="AO4" i="2"/>
  <c r="AO12" i="4"/>
  <c r="AO13" i="4"/>
  <c r="AO10" i="4"/>
  <c r="AO14" i="4"/>
  <c r="AO11" i="4"/>
  <c r="AO19" i="4" s="1"/>
  <c r="Y4" i="2"/>
  <c r="Y12" i="4"/>
  <c r="Y13" i="4"/>
  <c r="Y10" i="4"/>
  <c r="Y14" i="4"/>
  <c r="Y11" i="4"/>
  <c r="Y19" i="4" s="1"/>
  <c r="I4" i="2"/>
  <c r="I12" i="4"/>
  <c r="I13" i="4"/>
  <c r="I10" i="4"/>
  <c r="I14" i="4"/>
  <c r="I11" i="4"/>
  <c r="I19" i="4" s="1"/>
  <c r="AF4" i="2"/>
  <c r="AF27" i="2" s="1"/>
  <c r="AF12" i="4"/>
  <c r="AF13" i="4"/>
  <c r="AF11" i="4"/>
  <c r="AF19" i="4" s="1"/>
  <c r="AF14" i="4"/>
  <c r="AF10" i="4"/>
  <c r="P4" i="2"/>
  <c r="P12" i="4"/>
  <c r="P13" i="4"/>
  <c r="P11" i="4"/>
  <c r="P19" i="4" s="1"/>
  <c r="P14" i="4"/>
  <c r="P10" i="4"/>
  <c r="D4" i="2"/>
  <c r="D20" i="2" s="1"/>
  <c r="D14" i="4"/>
  <c r="AM4" i="2"/>
  <c r="AM33" i="2" s="1"/>
  <c r="AM55" i="9" s="1"/>
  <c r="AM13" i="4"/>
  <c r="AM10" i="4"/>
  <c r="AM14" i="4"/>
  <c r="AM11" i="4"/>
  <c r="AM19" i="4" s="1"/>
  <c r="AM12" i="4"/>
  <c r="AE4" i="2"/>
  <c r="AE13" i="4"/>
  <c r="AE10" i="4"/>
  <c r="AE14" i="4"/>
  <c r="AE11" i="4"/>
  <c r="AE19" i="4" s="1"/>
  <c r="AE12" i="4"/>
  <c r="W4" i="2"/>
  <c r="W13" i="4"/>
  <c r="W10" i="4"/>
  <c r="W14" i="4"/>
  <c r="W11" i="4"/>
  <c r="W19" i="4" s="1"/>
  <c r="W12" i="4"/>
  <c r="O4" i="2"/>
  <c r="O13" i="4"/>
  <c r="O10" i="4"/>
  <c r="O14" i="4"/>
  <c r="O11" i="4"/>
  <c r="O19" i="4" s="1"/>
  <c r="O12" i="4"/>
  <c r="G4" i="2"/>
  <c r="G13" i="4"/>
  <c r="G10" i="4"/>
  <c r="G14" i="4"/>
  <c r="G11" i="4"/>
  <c r="G19" i="4" s="1"/>
  <c r="G12" i="4"/>
  <c r="AA4" i="2"/>
  <c r="AL4" i="2"/>
  <c r="AL33" i="2" s="1"/>
  <c r="AL55" i="9" s="1"/>
  <c r="AL13" i="4"/>
  <c r="AL10" i="4"/>
  <c r="AL14" i="4"/>
  <c r="AL12" i="4"/>
  <c r="AL11" i="4"/>
  <c r="AL19" i="4" s="1"/>
  <c r="N4" i="2"/>
  <c r="N13" i="4"/>
  <c r="N10" i="4"/>
  <c r="N14" i="4"/>
  <c r="N12" i="4"/>
  <c r="N11" i="4"/>
  <c r="N19" i="4" s="1"/>
  <c r="F4" i="2"/>
  <c r="F13" i="4"/>
  <c r="F10" i="4"/>
  <c r="F14" i="4"/>
  <c r="F12" i="4"/>
  <c r="F11" i="4"/>
  <c r="F19" i="4" s="1"/>
  <c r="T4" i="2"/>
  <c r="AS4" i="2"/>
  <c r="AS10" i="4"/>
  <c r="AS14" i="4"/>
  <c r="AS11" i="4"/>
  <c r="AS19" i="4" s="1"/>
  <c r="AS12" i="4"/>
  <c r="AS13" i="4"/>
  <c r="AK4" i="2"/>
  <c r="AK33" i="2" s="1"/>
  <c r="AK55" i="9" s="1"/>
  <c r="AK10" i="4"/>
  <c r="AK14" i="4"/>
  <c r="AK11" i="4"/>
  <c r="AK19" i="4" s="1"/>
  <c r="AK12" i="4"/>
  <c r="AK13" i="4"/>
  <c r="AC4" i="2"/>
  <c r="AC10" i="4"/>
  <c r="AC14" i="4"/>
  <c r="AC11" i="4"/>
  <c r="AC19" i="4" s="1"/>
  <c r="AC12" i="4"/>
  <c r="AC13" i="4"/>
  <c r="U4" i="2"/>
  <c r="U10" i="4"/>
  <c r="U14" i="4"/>
  <c r="U11" i="4"/>
  <c r="U19" i="4" s="1"/>
  <c r="U12" i="4"/>
  <c r="U13" i="4"/>
  <c r="M4" i="2"/>
  <c r="M10" i="4"/>
  <c r="M14" i="4"/>
  <c r="M11" i="4"/>
  <c r="M19" i="4" s="1"/>
  <c r="M12" i="4"/>
  <c r="M13" i="4"/>
  <c r="E4" i="2"/>
  <c r="E10" i="4"/>
  <c r="E14" i="4"/>
  <c r="E11" i="4"/>
  <c r="E19" i="4" s="1"/>
  <c r="E12" i="4"/>
  <c r="E13" i="4"/>
  <c r="S4" i="2"/>
  <c r="D46" i="1"/>
  <c r="E46" i="1"/>
  <c r="F46" i="1"/>
  <c r="G46" i="1"/>
  <c r="H46" i="1"/>
  <c r="I46" i="1"/>
  <c r="J46" i="1"/>
  <c r="K46" i="1"/>
  <c r="L46" i="1"/>
  <c r="M46" i="1"/>
  <c r="N46" i="1"/>
  <c r="O46" i="1"/>
  <c r="P46" i="1"/>
  <c r="Q46" i="1"/>
  <c r="R46" i="1"/>
  <c r="S46" i="1"/>
  <c r="T46" i="1"/>
  <c r="U46" i="1"/>
  <c r="V46" i="1"/>
  <c r="W46" i="1"/>
  <c r="X46" i="1"/>
  <c r="Z46" i="1"/>
  <c r="C46" i="1"/>
  <c r="D11" i="4"/>
  <c r="BN76" i="1" l="1"/>
  <c r="BL72" i="4"/>
  <c r="P33" i="2"/>
  <c r="P55" i="9" s="1"/>
  <c r="P26" i="2"/>
  <c r="P54" i="9" s="1"/>
  <c r="P40" i="2"/>
  <c r="P56" i="9" s="1"/>
  <c r="L26" i="2"/>
  <c r="L54" i="9" s="1"/>
  <c r="L40" i="2"/>
  <c r="L56" i="9" s="1"/>
  <c r="L33" i="2"/>
  <c r="L55" i="9" s="1"/>
  <c r="T26" i="2"/>
  <c r="T54" i="9" s="1"/>
  <c r="T40" i="2"/>
  <c r="T56" i="9" s="1"/>
  <c r="T33" i="2"/>
  <c r="T55" i="9" s="1"/>
  <c r="Q33" i="2"/>
  <c r="Q55" i="9" s="1"/>
  <c r="Q26" i="2"/>
  <c r="Q54" i="9" s="1"/>
  <c r="Q40" i="2"/>
  <c r="Q56" i="9" s="1"/>
  <c r="V26" i="2"/>
  <c r="V54" i="9" s="1"/>
  <c r="V40" i="2"/>
  <c r="V56" i="9" s="1"/>
  <c r="V33" i="2"/>
  <c r="V55" i="9" s="1"/>
  <c r="H33" i="2"/>
  <c r="H55" i="9" s="1"/>
  <c r="H26" i="2"/>
  <c r="H54" i="9" s="1"/>
  <c r="H40" i="2"/>
  <c r="H56" i="9" s="1"/>
  <c r="K33" i="2"/>
  <c r="K55" i="9" s="1"/>
  <c r="K26" i="2"/>
  <c r="K54" i="9" s="1"/>
  <c r="K40" i="2"/>
  <c r="K56" i="9" s="1"/>
  <c r="E26" i="2"/>
  <c r="E54" i="9" s="1"/>
  <c r="E40" i="2"/>
  <c r="E56" i="9" s="1"/>
  <c r="E33" i="2"/>
  <c r="E55" i="9" s="1"/>
  <c r="AB26" i="2"/>
  <c r="AB54" i="9" s="1"/>
  <c r="AB40" i="2"/>
  <c r="AB56" i="9" s="1"/>
  <c r="AB33" i="2"/>
  <c r="AB55" i="9" s="1"/>
  <c r="S33" i="2"/>
  <c r="S55" i="9" s="1"/>
  <c r="S26" i="2"/>
  <c r="S54" i="9" s="1"/>
  <c r="S40" i="2"/>
  <c r="S56" i="9" s="1"/>
  <c r="AC26" i="2"/>
  <c r="AC54" i="9" s="1"/>
  <c r="AC40" i="2"/>
  <c r="AC56" i="9" s="1"/>
  <c r="AC33" i="2"/>
  <c r="AC55" i="9" s="1"/>
  <c r="AA33" i="2"/>
  <c r="AA55" i="9" s="1"/>
  <c r="AA26" i="2"/>
  <c r="AA54" i="9" s="1"/>
  <c r="AA40" i="2"/>
  <c r="AA56" i="9" s="1"/>
  <c r="AE26" i="2"/>
  <c r="AE54" i="9" s="1"/>
  <c r="AE40" i="2"/>
  <c r="AE56" i="9" s="1"/>
  <c r="AE33" i="2"/>
  <c r="AE55" i="9" s="1"/>
  <c r="D40" i="2"/>
  <c r="D56" i="9" s="1"/>
  <c r="D26" i="2"/>
  <c r="D54" i="9" s="1"/>
  <c r="D33" i="2"/>
  <c r="D55" i="9" s="1"/>
  <c r="Y33" i="2"/>
  <c r="Y55" i="9" s="1"/>
  <c r="Y26" i="2"/>
  <c r="Y54" i="9" s="1"/>
  <c r="Y40" i="2"/>
  <c r="Y56" i="9" s="1"/>
  <c r="Z26" i="2"/>
  <c r="Z54" i="9" s="1"/>
  <c r="Z40" i="2"/>
  <c r="Z56" i="9" s="1"/>
  <c r="Z33" i="2"/>
  <c r="Z55" i="9" s="1"/>
  <c r="G26" i="2"/>
  <c r="G54" i="9" s="1"/>
  <c r="G40" i="2"/>
  <c r="G56" i="9" s="1"/>
  <c r="G33" i="2"/>
  <c r="G55" i="9" s="1"/>
  <c r="N26" i="2"/>
  <c r="N54" i="9" s="1"/>
  <c r="N40" i="2"/>
  <c r="N56" i="9" s="1"/>
  <c r="N33" i="2"/>
  <c r="N55" i="9" s="1"/>
  <c r="U26" i="2"/>
  <c r="U54" i="9" s="1"/>
  <c r="U40" i="2"/>
  <c r="U56" i="9" s="1"/>
  <c r="U33" i="2"/>
  <c r="U55" i="9" s="1"/>
  <c r="W26" i="2"/>
  <c r="W54" i="9" s="1"/>
  <c r="W40" i="2"/>
  <c r="W56" i="9" s="1"/>
  <c r="W33" i="2"/>
  <c r="W55" i="9" s="1"/>
  <c r="I33" i="2"/>
  <c r="I55" i="9" s="1"/>
  <c r="I40" i="2"/>
  <c r="I56" i="9" s="1"/>
  <c r="I26" i="2"/>
  <c r="I54" i="9" s="1"/>
  <c r="R33" i="2"/>
  <c r="R55" i="9" s="1"/>
  <c r="R40" i="2"/>
  <c r="R56" i="9" s="1"/>
  <c r="R26" i="2"/>
  <c r="R54" i="9" s="1"/>
  <c r="F40" i="2"/>
  <c r="F56" i="9" s="1"/>
  <c r="F33" i="2"/>
  <c r="F55" i="9" s="1"/>
  <c r="F26" i="2"/>
  <c r="F54" i="9" s="1"/>
  <c r="X33" i="2"/>
  <c r="X55" i="9" s="1"/>
  <c r="X26" i="2"/>
  <c r="X54" i="9" s="1"/>
  <c r="X40" i="2"/>
  <c r="X56" i="9" s="1"/>
  <c r="M26" i="2"/>
  <c r="M54" i="9" s="1"/>
  <c r="M40" i="2"/>
  <c r="M56" i="9" s="1"/>
  <c r="M33" i="2"/>
  <c r="M55" i="9" s="1"/>
  <c r="O26" i="2"/>
  <c r="O54" i="9" s="1"/>
  <c r="O40" i="2"/>
  <c r="O56" i="9" s="1"/>
  <c r="O33" i="2"/>
  <c r="O55" i="9" s="1"/>
  <c r="AF33" i="2"/>
  <c r="AF55" i="9" s="1"/>
  <c r="AF40" i="2"/>
  <c r="AF56" i="9" s="1"/>
  <c r="J33" i="2"/>
  <c r="J55" i="9" s="1"/>
  <c r="J26" i="2"/>
  <c r="J54" i="9" s="1"/>
  <c r="J40" i="2"/>
  <c r="J56" i="9" s="1"/>
  <c r="AD26" i="2"/>
  <c r="AD54" i="9" s="1"/>
  <c r="AD40" i="2"/>
  <c r="AD56" i="9" s="1"/>
  <c r="AD33" i="2"/>
  <c r="AD55" i="9" s="1"/>
  <c r="AU45" i="1"/>
  <c r="U25" i="4"/>
  <c r="U52" i="4"/>
  <c r="AC46" i="4"/>
  <c r="AK16" i="4"/>
  <c r="AK43" i="4"/>
  <c r="N22" i="4"/>
  <c r="N49" i="4"/>
  <c r="AL16" i="4"/>
  <c r="AL43" i="4"/>
  <c r="G25" i="4"/>
  <c r="G52" i="4"/>
  <c r="W22" i="4"/>
  <c r="W49" i="4"/>
  <c r="AM25" i="4"/>
  <c r="AM52" i="4"/>
  <c r="P22" i="4"/>
  <c r="P49" i="4"/>
  <c r="I46" i="4"/>
  <c r="Y16" i="4"/>
  <c r="Y43" i="4"/>
  <c r="AO22" i="4"/>
  <c r="AO49" i="4"/>
  <c r="AN16" i="4"/>
  <c r="AN43" i="4"/>
  <c r="Q25" i="4"/>
  <c r="Q52" i="4"/>
  <c r="R25" i="4"/>
  <c r="R52" i="4"/>
  <c r="Z16" i="4"/>
  <c r="Z43" i="4"/>
  <c r="AH46" i="4"/>
  <c r="AA46" i="4"/>
  <c r="AQ25" i="4"/>
  <c r="AQ52" i="4"/>
  <c r="AJ22" i="4"/>
  <c r="AJ49" i="4"/>
  <c r="V16" i="4"/>
  <c r="V43" i="4"/>
  <c r="AB22" i="4"/>
  <c r="AB49" i="4"/>
  <c r="U22" i="4"/>
  <c r="U49" i="4"/>
  <c r="F46" i="4"/>
  <c r="AL25" i="4"/>
  <c r="AL52" i="4"/>
  <c r="W46" i="4"/>
  <c r="AE16" i="4"/>
  <c r="AE43" i="4"/>
  <c r="Y25" i="4"/>
  <c r="Y52" i="4"/>
  <c r="AN46" i="4"/>
  <c r="Q22" i="4"/>
  <c r="Q49" i="4"/>
  <c r="Z22" i="4"/>
  <c r="Z49" i="4"/>
  <c r="S25" i="4"/>
  <c r="S52" i="4"/>
  <c r="AQ22" i="4"/>
  <c r="AQ49" i="4"/>
  <c r="AJ25" i="4"/>
  <c r="AJ52" i="4"/>
  <c r="V25" i="4"/>
  <c r="V52" i="4"/>
  <c r="AB25" i="4"/>
  <c r="AB52" i="4"/>
  <c r="AR16" i="4"/>
  <c r="AR43" i="4"/>
  <c r="U46" i="4"/>
  <c r="AC16" i="4"/>
  <c r="AC43" i="4"/>
  <c r="AS25" i="4"/>
  <c r="AS52" i="4"/>
  <c r="F22" i="4"/>
  <c r="F49" i="4"/>
  <c r="N16" i="4"/>
  <c r="N43" i="4"/>
  <c r="O22" i="4"/>
  <c r="O49" i="4"/>
  <c r="AE25" i="4"/>
  <c r="AE52" i="4"/>
  <c r="AF16" i="4"/>
  <c r="AF43" i="4"/>
  <c r="I16" i="4"/>
  <c r="I43" i="4"/>
  <c r="Y22" i="4"/>
  <c r="Y49" i="4"/>
  <c r="X16" i="4"/>
  <c r="X43" i="4"/>
  <c r="AN25" i="4"/>
  <c r="AN52" i="4"/>
  <c r="J25" i="4"/>
  <c r="J52" i="4"/>
  <c r="R16" i="4"/>
  <c r="R43" i="4"/>
  <c r="Z46" i="4"/>
  <c r="AP25" i="4"/>
  <c r="AP52" i="4"/>
  <c r="K16" i="4"/>
  <c r="K43" i="4"/>
  <c r="S22" i="4"/>
  <c r="S49" i="4"/>
  <c r="AI16" i="4"/>
  <c r="AI43" i="4"/>
  <c r="AQ46" i="4"/>
  <c r="AJ46" i="4"/>
  <c r="AB46" i="4"/>
  <c r="AD46" i="4"/>
  <c r="E16" i="4"/>
  <c r="E43" i="4"/>
  <c r="M22" i="4"/>
  <c r="M49" i="4"/>
  <c r="AS22" i="4"/>
  <c r="AS49" i="4"/>
  <c r="N25" i="4"/>
  <c r="N52" i="4"/>
  <c r="O46" i="4"/>
  <c r="W16" i="4"/>
  <c r="W43" i="4"/>
  <c r="I25" i="4"/>
  <c r="I52" i="4"/>
  <c r="X46" i="4"/>
  <c r="AN22" i="4"/>
  <c r="AN49" i="4"/>
  <c r="AG46" i="4"/>
  <c r="R22" i="4"/>
  <c r="R49" i="4"/>
  <c r="S46" i="4"/>
  <c r="AI25" i="4"/>
  <c r="AI52" i="4"/>
  <c r="T22" i="4"/>
  <c r="T49" i="4"/>
  <c r="AT46" i="4"/>
  <c r="AU46" i="4" s="1"/>
  <c r="AV46" i="4" s="1"/>
  <c r="AW46" i="4" s="1"/>
  <c r="AX46" i="4" s="1"/>
  <c r="AY46" i="4" s="1"/>
  <c r="AZ46" i="4" s="1"/>
  <c r="BA46" i="4" s="1"/>
  <c r="BB46" i="4" s="1"/>
  <c r="BC46" i="4" s="1"/>
  <c r="BD46" i="4" s="1"/>
  <c r="BE46" i="4" s="1"/>
  <c r="BF46" i="4" s="1"/>
  <c r="BG46" i="4" s="1"/>
  <c r="BH46" i="4" s="1"/>
  <c r="BI46" i="4" s="1"/>
  <c r="BJ46" i="4" s="1"/>
  <c r="BK46" i="4" s="1"/>
  <c r="BL46" i="4" s="1"/>
  <c r="BM46" i="4" s="1"/>
  <c r="BN46" i="4" s="1"/>
  <c r="BO46" i="4" s="1"/>
  <c r="BP46" i="4" s="1"/>
  <c r="BQ46" i="4" s="1"/>
  <c r="BR46" i="4" s="1"/>
  <c r="BS46" i="4" s="1"/>
  <c r="BT46" i="4" s="1"/>
  <c r="BU46" i="4" s="1"/>
  <c r="BV46" i="4" s="1"/>
  <c r="BW46" i="4" s="1"/>
  <c r="BX46" i="4" s="1"/>
  <c r="BY46" i="4" s="1"/>
  <c r="BZ46" i="4" s="1"/>
  <c r="CA46" i="4" s="1"/>
  <c r="CB46" i="4" s="1"/>
  <c r="CC46" i="4" s="1"/>
  <c r="CD46" i="4" s="1"/>
  <c r="L22" i="4"/>
  <c r="L49" i="4"/>
  <c r="AD22" i="4"/>
  <c r="AD49" i="4"/>
  <c r="E25" i="4"/>
  <c r="E52" i="4"/>
  <c r="M46" i="4"/>
  <c r="U16" i="4"/>
  <c r="U43" i="4"/>
  <c r="AK25" i="4"/>
  <c r="AK52" i="4"/>
  <c r="AS46" i="4"/>
  <c r="F16" i="4"/>
  <c r="F43" i="4"/>
  <c r="G22" i="4"/>
  <c r="G49" i="4"/>
  <c r="W25" i="4"/>
  <c r="W52" i="4"/>
  <c r="AM22" i="4"/>
  <c r="AM49" i="4"/>
  <c r="P16" i="4"/>
  <c r="P43" i="4"/>
  <c r="AF46" i="4"/>
  <c r="I22" i="4"/>
  <c r="I49" i="4"/>
  <c r="AO46" i="4"/>
  <c r="H16" i="4"/>
  <c r="H43" i="4"/>
  <c r="X25" i="4"/>
  <c r="X52" i="4"/>
  <c r="J16" i="4"/>
  <c r="J43" i="4"/>
  <c r="R46" i="4"/>
  <c r="AH25" i="4"/>
  <c r="AH52" i="4"/>
  <c r="AP16" i="4"/>
  <c r="AP43" i="4"/>
  <c r="K25" i="4"/>
  <c r="K52" i="4"/>
  <c r="AI22" i="4"/>
  <c r="AI49" i="4"/>
  <c r="T25" i="4"/>
  <c r="T52" i="4"/>
  <c r="AJ16" i="4"/>
  <c r="AJ43" i="4"/>
  <c r="AT49" i="4"/>
  <c r="AU49" i="4" s="1"/>
  <c r="AV49" i="4" s="1"/>
  <c r="AW49" i="4" s="1"/>
  <c r="AX49" i="4" s="1"/>
  <c r="AY49" i="4" s="1"/>
  <c r="AZ49" i="4" s="1"/>
  <c r="BA49" i="4" s="1"/>
  <c r="BB49" i="4" s="1"/>
  <c r="BC49" i="4" s="1"/>
  <c r="BD49" i="4" s="1"/>
  <c r="BE49" i="4" s="1"/>
  <c r="BF49" i="4" s="1"/>
  <c r="BG49" i="4" s="1"/>
  <c r="BH49" i="4" s="1"/>
  <c r="BI49" i="4" s="1"/>
  <c r="BJ49" i="4" s="1"/>
  <c r="BK49" i="4" s="1"/>
  <c r="BL49" i="4" s="1"/>
  <c r="BM49" i="4" s="1"/>
  <c r="BN49" i="4" s="1"/>
  <c r="BO49" i="4" s="1"/>
  <c r="BP49" i="4" s="1"/>
  <c r="BQ49" i="4" s="1"/>
  <c r="BR49" i="4" s="1"/>
  <c r="BS49" i="4" s="1"/>
  <c r="BT49" i="4" s="1"/>
  <c r="BU49" i="4" s="1"/>
  <c r="BV49" i="4" s="1"/>
  <c r="BW49" i="4" s="1"/>
  <c r="BX49" i="4" s="1"/>
  <c r="BY49" i="4" s="1"/>
  <c r="BZ49" i="4" s="1"/>
  <c r="CA49" i="4" s="1"/>
  <c r="CB49" i="4" s="1"/>
  <c r="CC49" i="4" s="1"/>
  <c r="CD49" i="4" s="1"/>
  <c r="L25" i="4"/>
  <c r="L52" i="4"/>
  <c r="AB16" i="4"/>
  <c r="AB43" i="4"/>
  <c r="E22" i="4"/>
  <c r="E49" i="4"/>
  <c r="AK22" i="4"/>
  <c r="AK49" i="4"/>
  <c r="F25" i="4"/>
  <c r="F52" i="4"/>
  <c r="AL46" i="4"/>
  <c r="G46" i="4"/>
  <c r="O16" i="4"/>
  <c r="O43" i="4"/>
  <c r="AM46" i="4"/>
  <c r="AF25" i="4"/>
  <c r="AF52" i="4"/>
  <c r="H46" i="4"/>
  <c r="X22" i="4"/>
  <c r="X49" i="4"/>
  <c r="Q46" i="4"/>
  <c r="AG16" i="4"/>
  <c r="AG43" i="4"/>
  <c r="J22" i="4"/>
  <c r="J49" i="4"/>
  <c r="AP22" i="4"/>
  <c r="AP49" i="4"/>
  <c r="K22" i="4"/>
  <c r="K49" i="4"/>
  <c r="AA16" i="4"/>
  <c r="AA43" i="4"/>
  <c r="AI46" i="4"/>
  <c r="T46" i="4"/>
  <c r="V46" i="4"/>
  <c r="L46" i="4"/>
  <c r="AR22" i="4"/>
  <c r="AR49" i="4"/>
  <c r="AD16" i="4"/>
  <c r="AD43" i="4"/>
  <c r="E46" i="4"/>
  <c r="M16" i="4"/>
  <c r="M43" i="4"/>
  <c r="AC25" i="4"/>
  <c r="AC52" i="4"/>
  <c r="AK46" i="4"/>
  <c r="AS16" i="4"/>
  <c r="AS43" i="4"/>
  <c r="AL22" i="4"/>
  <c r="AL49" i="4"/>
  <c r="O25" i="4"/>
  <c r="O52" i="4"/>
  <c r="AE22" i="4"/>
  <c r="AE49" i="4"/>
  <c r="P46" i="4"/>
  <c r="AF22" i="4"/>
  <c r="AF49" i="4"/>
  <c r="Y46" i="4"/>
  <c r="AO16" i="4"/>
  <c r="AO43" i="4"/>
  <c r="H25" i="4"/>
  <c r="H52" i="4"/>
  <c r="AG25" i="4"/>
  <c r="AG52" i="4"/>
  <c r="J46" i="4"/>
  <c r="Z25" i="4"/>
  <c r="Z52" i="4"/>
  <c r="AH16" i="4"/>
  <c r="AH43" i="4"/>
  <c r="AP46" i="4"/>
  <c r="K46" i="4"/>
  <c r="AA25" i="4"/>
  <c r="AA52" i="4"/>
  <c r="V22" i="4"/>
  <c r="V49" i="4"/>
  <c r="AT16" i="4"/>
  <c r="AT43" i="4"/>
  <c r="AR25" i="4"/>
  <c r="AR52" i="4"/>
  <c r="AD25" i="4"/>
  <c r="AD52" i="4"/>
  <c r="M25" i="4"/>
  <c r="M52" i="4"/>
  <c r="D19" i="4"/>
  <c r="D72" i="4" s="1"/>
  <c r="D46" i="4"/>
  <c r="AC22" i="4"/>
  <c r="AC49" i="4"/>
  <c r="N46" i="4"/>
  <c r="G16" i="4"/>
  <c r="G43" i="4"/>
  <c r="AE46" i="4"/>
  <c r="AM16" i="4"/>
  <c r="AM43" i="4"/>
  <c r="P25" i="4"/>
  <c r="P52" i="4"/>
  <c r="AO25" i="4"/>
  <c r="AO52" i="4"/>
  <c r="H22" i="4"/>
  <c r="H49" i="4"/>
  <c r="Q16" i="4"/>
  <c r="Q43" i="4"/>
  <c r="AG22" i="4"/>
  <c r="AG49" i="4"/>
  <c r="AH22" i="4"/>
  <c r="AH49" i="4"/>
  <c r="S16" i="4"/>
  <c r="S43" i="4"/>
  <c r="AA22" i="4"/>
  <c r="AA49" i="4"/>
  <c r="AQ16" i="4"/>
  <c r="AQ43" i="4"/>
  <c r="T16" i="4"/>
  <c r="T43" i="4"/>
  <c r="AT25" i="4"/>
  <c r="AT52" i="4"/>
  <c r="L16" i="4"/>
  <c r="L43" i="4"/>
  <c r="AR46" i="4"/>
  <c r="Y46" i="1"/>
  <c r="D10" i="4"/>
  <c r="D13" i="4"/>
  <c r="D12" i="4"/>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AG41"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G13" i="2" s="1"/>
  <c r="AH12" i="2"/>
  <c r="AH13" i="2" s="1"/>
  <c r="AI12" i="2"/>
  <c r="AI13" i="2" s="1"/>
  <c r="AJ12" i="2"/>
  <c r="AJ13" i="2" s="1"/>
  <c r="AK12" i="2"/>
  <c r="AK13" i="2" s="1"/>
  <c r="AL12" i="2"/>
  <c r="AL13" i="2" s="1"/>
  <c r="AM12" i="2"/>
  <c r="AM13" i="2" s="1"/>
  <c r="AN12" i="2"/>
  <c r="AN13" i="2" s="1"/>
  <c r="AO12" i="2"/>
  <c r="AO13" i="2" s="1"/>
  <c r="AP12" i="2"/>
  <c r="AP13" i="2" s="1"/>
  <c r="AQ12" i="2"/>
  <c r="AQ13" i="2" s="1"/>
  <c r="AR12" i="2"/>
  <c r="AR13" i="2" s="1"/>
  <c r="AS12" i="2"/>
  <c r="AS13" i="2" s="1"/>
  <c r="AT12" i="2"/>
  <c r="AT13" i="2" s="1"/>
  <c r="AU12" i="2"/>
  <c r="AV12" i="2"/>
  <c r="AW12" i="2"/>
  <c r="AX12" i="2"/>
  <c r="AY12" i="2"/>
  <c r="AZ12" i="2"/>
  <c r="BA12" i="2"/>
  <c r="BB12" i="2"/>
  <c r="BC12" i="2"/>
  <c r="BD12" i="2"/>
  <c r="BE12" i="2"/>
  <c r="BF12" i="2"/>
  <c r="BG12" i="2"/>
  <c r="BH12" i="2"/>
  <c r="BI12" i="2"/>
  <c r="BJ12" i="2"/>
  <c r="BK12" i="2"/>
  <c r="D12" i="2"/>
  <c r="E6" i="2"/>
  <c r="F6" i="2"/>
  <c r="G6" i="2"/>
  <c r="H6" i="2"/>
  <c r="I6" i="2"/>
  <c r="J6" i="2"/>
  <c r="K6" i="2"/>
  <c r="L6" i="2"/>
  <c r="M6" i="2"/>
  <c r="N6" i="2"/>
  <c r="O6" i="2"/>
  <c r="P6" i="2"/>
  <c r="Q6" i="2"/>
  <c r="R6" i="2"/>
  <c r="S6" i="2"/>
  <c r="T6" i="2"/>
  <c r="U6" i="2"/>
  <c r="V6" i="2"/>
  <c r="W6" i="2"/>
  <c r="X6" i="2"/>
  <c r="Y6" i="2"/>
  <c r="Z6" i="2"/>
  <c r="AA6" i="2"/>
  <c r="AB6" i="2"/>
  <c r="AC6" i="2"/>
  <c r="AD6" i="2"/>
  <c r="AE6" i="2"/>
  <c r="AF6" i="2"/>
  <c r="AF49" i="2" s="1"/>
  <c r="AG6" i="2"/>
  <c r="AH6" i="2"/>
  <c r="AI6" i="2"/>
  <c r="AJ6" i="2"/>
  <c r="AK6" i="2"/>
  <c r="AL6" i="2"/>
  <c r="AM6" i="2"/>
  <c r="AN6" i="2"/>
  <c r="AO6" i="2"/>
  <c r="AP6" i="2"/>
  <c r="AQ6" i="2"/>
  <c r="AR6" i="2"/>
  <c r="AS6" i="2"/>
  <c r="AT6" i="2"/>
  <c r="D6"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D5" i="2"/>
  <c r="AP33" i="2"/>
  <c r="AP55" i="9" s="1"/>
  <c r="AQ33" i="2"/>
  <c r="AQ55" i="9" s="1"/>
  <c r="AR33" i="2"/>
  <c r="AR55" i="9" s="1"/>
  <c r="AS33" i="2"/>
  <c r="AS55" i="9" s="1"/>
  <c r="AT33" i="2"/>
  <c r="AT55" i="9" s="1"/>
  <c r="AU33" i="2"/>
  <c r="AU55" i="9" s="1"/>
  <c r="AV33" i="2"/>
  <c r="AV55" i="9" s="1"/>
  <c r="AW33" i="2"/>
  <c r="AW55" i="9" s="1"/>
  <c r="AX33" i="2"/>
  <c r="AX55" i="9" s="1"/>
  <c r="AY33" i="2"/>
  <c r="AY55" i="9" s="1"/>
  <c r="AZ33" i="2"/>
  <c r="AZ55" i="9" s="1"/>
  <c r="BA33" i="2"/>
  <c r="BA55" i="9" s="1"/>
  <c r="BB33" i="2"/>
  <c r="BB55" i="9" s="1"/>
  <c r="BC33" i="2"/>
  <c r="BC55" i="9" s="1"/>
  <c r="BD33" i="2"/>
  <c r="BD55" i="9" s="1"/>
  <c r="BE33" i="2"/>
  <c r="BE55" i="9" s="1"/>
  <c r="BF33" i="2"/>
  <c r="BF55" i="9" s="1"/>
  <c r="BG33" i="2"/>
  <c r="BG55" i="9" s="1"/>
  <c r="BH33" i="2"/>
  <c r="BH55" i="9" s="1"/>
  <c r="BI33" i="2"/>
  <c r="BI55" i="9" s="1"/>
  <c r="BJ33" i="2"/>
  <c r="BJ55" i="9" s="1"/>
  <c r="BK33" i="2"/>
  <c r="BK55" i="9" s="1"/>
  <c r="AO33" i="2"/>
  <c r="AO55" i="9" s="1"/>
  <c r="AU26" i="2"/>
  <c r="AU54" i="9" s="1"/>
  <c r="AV26" i="2"/>
  <c r="AV54" i="9" s="1"/>
  <c r="AW26" i="2"/>
  <c r="AW54" i="9" s="1"/>
  <c r="AX26" i="2"/>
  <c r="AX54" i="9" s="1"/>
  <c r="AY26" i="2"/>
  <c r="AY54" i="9" s="1"/>
  <c r="AZ26" i="2"/>
  <c r="AZ54" i="9" s="1"/>
  <c r="BA26" i="2"/>
  <c r="BA54" i="9" s="1"/>
  <c r="BB26" i="2"/>
  <c r="BB54" i="9" s="1"/>
  <c r="BC26" i="2"/>
  <c r="BC54" i="9" s="1"/>
  <c r="BD26" i="2"/>
  <c r="BD54" i="9" s="1"/>
  <c r="BE26" i="2"/>
  <c r="BE54" i="9" s="1"/>
  <c r="BF26" i="2"/>
  <c r="BF54" i="9" s="1"/>
  <c r="BG26" i="2"/>
  <c r="BG54" i="9" s="1"/>
  <c r="BH26" i="2"/>
  <c r="BH54" i="9" s="1"/>
  <c r="BI26" i="2"/>
  <c r="BI54" i="9" s="1"/>
  <c r="BJ26" i="2"/>
  <c r="BJ54" i="9" s="1"/>
  <c r="BK26" i="2"/>
  <c r="BK54" i="9" s="1"/>
  <c r="E19" i="2"/>
  <c r="E53" i="9" s="1"/>
  <c r="F19" i="2"/>
  <c r="F53" i="9" s="1"/>
  <c r="G19" i="2"/>
  <c r="G53" i="9" s="1"/>
  <c r="H19" i="2"/>
  <c r="H53" i="9" s="1"/>
  <c r="I19" i="2"/>
  <c r="I53" i="9" s="1"/>
  <c r="J19" i="2"/>
  <c r="J53" i="9" s="1"/>
  <c r="K19" i="2"/>
  <c r="K53" i="9" s="1"/>
  <c r="L19" i="2"/>
  <c r="L53" i="9" s="1"/>
  <c r="M19" i="2"/>
  <c r="M53" i="9" s="1"/>
  <c r="N19" i="2"/>
  <c r="N53" i="9" s="1"/>
  <c r="O19" i="2"/>
  <c r="O53" i="9" s="1"/>
  <c r="P19" i="2"/>
  <c r="P53" i="9" s="1"/>
  <c r="Q19" i="2"/>
  <c r="Q53" i="9" s="1"/>
  <c r="R19" i="2"/>
  <c r="R53" i="9" s="1"/>
  <c r="S19" i="2"/>
  <c r="S53" i="9" s="1"/>
  <c r="T19" i="2"/>
  <c r="T53" i="9" s="1"/>
  <c r="U19" i="2"/>
  <c r="U53" i="9" s="1"/>
  <c r="V19" i="2"/>
  <c r="V53" i="9" s="1"/>
  <c r="W19" i="2"/>
  <c r="W53" i="9" s="1"/>
  <c r="X19" i="2"/>
  <c r="X53" i="9" s="1"/>
  <c r="Y19" i="2"/>
  <c r="Y53" i="9" s="1"/>
  <c r="Z19" i="2"/>
  <c r="Z53" i="9" s="1"/>
  <c r="AA19" i="2"/>
  <c r="AA53" i="9" s="1"/>
  <c r="AB19" i="2"/>
  <c r="AB53" i="9" s="1"/>
  <c r="AC19" i="2"/>
  <c r="AC53" i="9" s="1"/>
  <c r="AD19" i="2"/>
  <c r="AD53" i="9" s="1"/>
  <c r="AE19" i="2"/>
  <c r="AE53" i="9" s="1"/>
  <c r="AF19" i="2"/>
  <c r="AF53" i="9" s="1"/>
  <c r="AG19" i="2"/>
  <c r="AG53" i="9" s="1"/>
  <c r="AH19" i="2"/>
  <c r="AH53" i="9" s="1"/>
  <c r="AI19" i="2"/>
  <c r="AI53" i="9" s="1"/>
  <c r="AJ19" i="2"/>
  <c r="AJ53" i="9" s="1"/>
  <c r="AK19" i="2"/>
  <c r="AK53" i="9" s="1"/>
  <c r="AL19" i="2"/>
  <c r="AL53" i="9" s="1"/>
  <c r="AM19" i="2"/>
  <c r="AM53" i="9" s="1"/>
  <c r="AN19" i="2"/>
  <c r="AN53" i="9" s="1"/>
  <c r="AO19" i="2"/>
  <c r="AO53" i="9" s="1"/>
  <c r="AP19" i="2"/>
  <c r="AP53" i="9" s="1"/>
  <c r="AQ19" i="2"/>
  <c r="AQ53" i="9" s="1"/>
  <c r="AR19" i="2"/>
  <c r="AR53" i="9" s="1"/>
  <c r="AS19" i="2"/>
  <c r="AS53" i="9" s="1"/>
  <c r="AT19" i="2"/>
  <c r="AT53" i="9" s="1"/>
  <c r="AU19" i="2"/>
  <c r="AU53" i="9" s="1"/>
  <c r="AV19" i="2"/>
  <c r="AV53" i="9" s="1"/>
  <c r="AW19" i="2"/>
  <c r="AW53" i="9" s="1"/>
  <c r="AX19" i="2"/>
  <c r="AX53" i="9" s="1"/>
  <c r="AY19" i="2"/>
  <c r="AY53" i="9" s="1"/>
  <c r="AZ19" i="2"/>
  <c r="AZ53" i="9" s="1"/>
  <c r="BA19" i="2"/>
  <c r="BA53" i="9" s="1"/>
  <c r="BB19" i="2"/>
  <c r="BB53" i="9" s="1"/>
  <c r="BC19" i="2"/>
  <c r="BC53" i="9" s="1"/>
  <c r="BD19" i="2"/>
  <c r="BD53" i="9" s="1"/>
  <c r="BE19" i="2"/>
  <c r="BE53" i="9" s="1"/>
  <c r="BF19" i="2"/>
  <c r="BF53" i="9" s="1"/>
  <c r="BG19" i="2"/>
  <c r="BG53" i="9" s="1"/>
  <c r="BH19" i="2"/>
  <c r="BH53" i="9" s="1"/>
  <c r="BI19" i="2"/>
  <c r="BI53" i="9" s="1"/>
  <c r="BJ19" i="2"/>
  <c r="BJ53" i="9" s="1"/>
  <c r="BK19" i="2"/>
  <c r="BK53" i="9" s="1"/>
  <c r="BI8" i="4" l="1"/>
  <c r="BA8" i="4"/>
  <c r="BH8" i="4"/>
  <c r="AZ8" i="4"/>
  <c r="BG8" i="4"/>
  <c r="AY8" i="4"/>
  <c r="BF8" i="4"/>
  <c r="AX8" i="4"/>
  <c r="BE8" i="4"/>
  <c r="AW8" i="4"/>
  <c r="BD8" i="4"/>
  <c r="AV8" i="4"/>
  <c r="BK8" i="4"/>
  <c r="BC8" i="4"/>
  <c r="AU8" i="4"/>
  <c r="BJ8" i="4"/>
  <c r="BB8" i="4"/>
  <c r="Z8" i="4"/>
  <c r="E8" i="4"/>
  <c r="AD8" i="4"/>
  <c r="F8" i="4"/>
  <c r="AE8" i="4"/>
  <c r="S8" i="4"/>
  <c r="V8" i="4"/>
  <c r="O8" i="4"/>
  <c r="N8" i="4"/>
  <c r="Y8" i="4"/>
  <c r="K8" i="4"/>
  <c r="L8" i="4"/>
  <c r="J8" i="4"/>
  <c r="AA8" i="4"/>
  <c r="Q8" i="4"/>
  <c r="R8" i="4"/>
  <c r="W8" i="4"/>
  <c r="P8" i="4"/>
  <c r="M8" i="4"/>
  <c r="G8" i="4"/>
  <c r="D8" i="4"/>
  <c r="AB8" i="4"/>
  <c r="H8" i="4"/>
  <c r="X8" i="4"/>
  <c r="I8" i="4"/>
  <c r="U8" i="4"/>
  <c r="AC8" i="4"/>
  <c r="T8" i="4"/>
  <c r="BO76" i="1"/>
  <c r="AV45" i="1"/>
  <c r="AW45" i="1" s="1"/>
  <c r="AX45" i="1" s="1"/>
  <c r="AY45" i="1" s="1"/>
  <c r="AZ45" i="1" s="1"/>
  <c r="BA45" i="1" s="1"/>
  <c r="BB45" i="1" s="1"/>
  <c r="BC45" i="1" s="1"/>
  <c r="BD45" i="1" s="1"/>
  <c r="BE45" i="1" s="1"/>
  <c r="BF45" i="1" s="1"/>
  <c r="BG45" i="1" s="1"/>
  <c r="BH45" i="1" s="1"/>
  <c r="BI45" i="1" s="1"/>
  <c r="BJ45" i="1" s="1"/>
  <c r="BK45" i="1" s="1"/>
  <c r="BL45" i="1" s="1"/>
  <c r="BM45" i="1" s="1"/>
  <c r="BN45" i="1" s="1"/>
  <c r="BO45" i="1" s="1"/>
  <c r="BP45" i="1" s="1"/>
  <c r="BQ45" i="1" s="1"/>
  <c r="BR45" i="1" s="1"/>
  <c r="BS45" i="1" s="1"/>
  <c r="BT45" i="1" s="1"/>
  <c r="BU45" i="1" s="1"/>
  <c r="BV45" i="1" s="1"/>
  <c r="BW45" i="1" s="1"/>
  <c r="BX45" i="1" s="1"/>
  <c r="BY45" i="1" s="1"/>
  <c r="BZ45" i="1" s="1"/>
  <c r="CA45" i="1" s="1"/>
  <c r="CB45" i="1" s="1"/>
  <c r="CC45" i="1" s="1"/>
  <c r="CD45" i="1" s="1"/>
  <c r="AO55" i="4"/>
  <c r="AM27" i="2"/>
  <c r="AS34" i="2"/>
  <c r="AR34" i="2"/>
  <c r="AS27" i="2"/>
  <c r="AK27" i="2"/>
  <c r="AT34" i="2"/>
  <c r="AL27" i="2"/>
  <c r="AQ34" i="2"/>
  <c r="AR27" i="2"/>
  <c r="AJ27" i="2"/>
  <c r="AT27" i="2"/>
  <c r="AP34" i="2"/>
  <c r="AQ27" i="2"/>
  <c r="AI27" i="2"/>
  <c r="AP27" i="2"/>
  <c r="AH27" i="2"/>
  <c r="AO27" i="2"/>
  <c r="AN27" i="2"/>
  <c r="AB20" i="2"/>
  <c r="AA20" i="2"/>
  <c r="AP20" i="2"/>
  <c r="Z20" i="2"/>
  <c r="J20" i="2"/>
  <c r="AO20" i="2"/>
  <c r="AG20" i="2"/>
  <c r="Y20" i="2"/>
  <c r="Q20" i="2"/>
  <c r="I20" i="2"/>
  <c r="T20" i="2"/>
  <c r="X20" i="2"/>
  <c r="O20" i="2"/>
  <c r="AJ20" i="2"/>
  <c r="AF20" i="2"/>
  <c r="H20" i="2"/>
  <c r="AM20" i="2"/>
  <c r="W20" i="2"/>
  <c r="AT20" i="2"/>
  <c r="AL20" i="2"/>
  <c r="AD20" i="2"/>
  <c r="V20" i="2"/>
  <c r="N20" i="2"/>
  <c r="F20" i="2"/>
  <c r="AN20" i="2"/>
  <c r="P20" i="2"/>
  <c r="AE20" i="2"/>
  <c r="G20" i="2"/>
  <c r="AS20" i="2"/>
  <c r="AK20" i="2"/>
  <c r="AC20" i="2"/>
  <c r="U20" i="2"/>
  <c r="M20" i="2"/>
  <c r="E20" i="2"/>
  <c r="AR20" i="2"/>
  <c r="S20" i="2"/>
  <c r="L20" i="2"/>
  <c r="AQ20" i="2"/>
  <c r="AI20" i="2"/>
  <c r="K20" i="2"/>
  <c r="AH20" i="2"/>
  <c r="R20" i="2"/>
  <c r="C50" i="1"/>
  <c r="AB13" i="2"/>
  <c r="AB47" i="2"/>
  <c r="AB57" i="9" s="1"/>
  <c r="T13" i="2"/>
  <c r="T47" i="2"/>
  <c r="T57" i="9" s="1"/>
  <c r="L13" i="2"/>
  <c r="L47" i="2"/>
  <c r="L57" i="9" s="1"/>
  <c r="AA13" i="2"/>
  <c r="AA47" i="2"/>
  <c r="AA57" i="9" s="1"/>
  <c r="S13" i="2"/>
  <c r="S47" i="2"/>
  <c r="S57" i="9" s="1"/>
  <c r="K13" i="2"/>
  <c r="K47" i="2"/>
  <c r="K57" i="9" s="1"/>
  <c r="R13" i="2"/>
  <c r="R47" i="2"/>
  <c r="R57" i="9" s="1"/>
  <c r="AG27" i="2"/>
  <c r="D13" i="2"/>
  <c r="D47" i="2"/>
  <c r="D57" i="9" s="1"/>
  <c r="AF13" i="2"/>
  <c r="AF47" i="2"/>
  <c r="AF57" i="9" s="1"/>
  <c r="X13" i="2"/>
  <c r="X47" i="2"/>
  <c r="X57" i="9" s="1"/>
  <c r="P13" i="2"/>
  <c r="P47" i="2"/>
  <c r="P57" i="9" s="1"/>
  <c r="H13" i="2"/>
  <c r="H47" i="2"/>
  <c r="H57" i="9" s="1"/>
  <c r="AA55" i="4"/>
  <c r="J13" i="2"/>
  <c r="J47" i="2"/>
  <c r="J57" i="9" s="1"/>
  <c r="Q13" i="2"/>
  <c r="Q47" i="2"/>
  <c r="Q57" i="9" s="1"/>
  <c r="AO34" i="2"/>
  <c r="AE13" i="2"/>
  <c r="AE47" i="2"/>
  <c r="AE57" i="9" s="1"/>
  <c r="W13" i="2"/>
  <c r="W47" i="2"/>
  <c r="W57" i="9" s="1"/>
  <c r="O13" i="2"/>
  <c r="O47" i="2"/>
  <c r="O57" i="9" s="1"/>
  <c r="G13" i="2"/>
  <c r="G47" i="2"/>
  <c r="G57" i="9" s="1"/>
  <c r="M55" i="4"/>
  <c r="Z13" i="2"/>
  <c r="Z47" i="2"/>
  <c r="Z57" i="9" s="1"/>
  <c r="I13" i="2"/>
  <c r="I47" i="2"/>
  <c r="I57" i="9" s="1"/>
  <c r="AD13" i="2"/>
  <c r="AD47" i="2"/>
  <c r="AD57" i="9" s="1"/>
  <c r="V13" i="2"/>
  <c r="V47" i="2"/>
  <c r="V57" i="9" s="1"/>
  <c r="N13" i="2"/>
  <c r="N47" i="2"/>
  <c r="N57" i="9" s="1"/>
  <c r="F13" i="2"/>
  <c r="F47" i="2"/>
  <c r="F57" i="9" s="1"/>
  <c r="T55" i="4"/>
  <c r="V55" i="4"/>
  <c r="AQ55" i="4"/>
  <c r="Y13" i="2"/>
  <c r="Y47" i="2"/>
  <c r="Y57" i="9" s="1"/>
  <c r="AC13" i="2"/>
  <c r="AC47" i="2"/>
  <c r="AC57" i="9" s="1"/>
  <c r="U13" i="2"/>
  <c r="U47" i="2"/>
  <c r="U57" i="9" s="1"/>
  <c r="M13" i="2"/>
  <c r="M47" i="2"/>
  <c r="M57" i="9" s="1"/>
  <c r="E13" i="2"/>
  <c r="E47" i="2"/>
  <c r="E57" i="9" s="1"/>
  <c r="AD55" i="4"/>
  <c r="Z55" i="4"/>
  <c r="AT55" i="4"/>
  <c r="AU55" i="4" s="1"/>
  <c r="AV55" i="4" s="1"/>
  <c r="AW55" i="4" s="1"/>
  <c r="AX55" i="4" s="1"/>
  <c r="AY55" i="4" s="1"/>
  <c r="AZ55" i="4" s="1"/>
  <c r="BA55" i="4" s="1"/>
  <c r="BB55" i="4" s="1"/>
  <c r="BC55" i="4" s="1"/>
  <c r="BD55" i="4" s="1"/>
  <c r="BE55" i="4" s="1"/>
  <c r="BF55" i="4" s="1"/>
  <c r="BG55" i="4" s="1"/>
  <c r="BH55" i="4" s="1"/>
  <c r="BI55" i="4" s="1"/>
  <c r="BJ55" i="4" s="1"/>
  <c r="BK55" i="4" s="1"/>
  <c r="BL55" i="4" s="1"/>
  <c r="BM55" i="4" s="1"/>
  <c r="BN55" i="4" s="1"/>
  <c r="BO55" i="4" s="1"/>
  <c r="BP55" i="4" s="1"/>
  <c r="BQ55" i="4" s="1"/>
  <c r="BR55" i="4" s="1"/>
  <c r="BS55" i="4" s="1"/>
  <c r="BT55" i="4" s="1"/>
  <c r="BU55" i="4" s="1"/>
  <c r="BV55" i="4" s="1"/>
  <c r="BW55" i="4" s="1"/>
  <c r="BX55" i="4" s="1"/>
  <c r="BY55" i="4" s="1"/>
  <c r="BZ55" i="4" s="1"/>
  <c r="CA55" i="4" s="1"/>
  <c r="CB55" i="4" s="1"/>
  <c r="CC55" i="4" s="1"/>
  <c r="CD55" i="4" s="1"/>
  <c r="P55" i="4"/>
  <c r="AC55" i="4"/>
  <c r="N55" i="4"/>
  <c r="AS55" i="4"/>
  <c r="S55" i="4"/>
  <c r="H55" i="4"/>
  <c r="AP55" i="4"/>
  <c r="I55" i="4"/>
  <c r="D22" i="4"/>
  <c r="D75" i="4" s="1"/>
  <c r="D49" i="4"/>
  <c r="AF55" i="4"/>
  <c r="F55" i="4"/>
  <c r="J55" i="4"/>
  <c r="AJ55" i="4"/>
  <c r="W55" i="4"/>
  <c r="D25" i="4"/>
  <c r="D78" i="4" s="1"/>
  <c r="D52" i="4"/>
  <c r="O55" i="4"/>
  <c r="AH55" i="4"/>
  <c r="X55" i="4"/>
  <c r="AE55" i="4"/>
  <c r="Y55" i="4"/>
  <c r="R55" i="4"/>
  <c r="D16" i="4"/>
  <c r="D43" i="4"/>
  <c r="AR55" i="4"/>
  <c r="G55" i="4"/>
  <c r="AN55" i="4"/>
  <c r="AB55" i="4"/>
  <c r="K55" i="4"/>
  <c r="AK55" i="4"/>
  <c r="AI55" i="4"/>
  <c r="AL55" i="4"/>
  <c r="Q55" i="4"/>
  <c r="U55" i="4"/>
  <c r="AG55" i="4"/>
  <c r="AM55" i="4"/>
  <c r="L55" i="4"/>
  <c r="E55" i="4"/>
  <c r="AS47" i="2"/>
  <c r="AS57" i="9" s="1"/>
  <c r="AK47" i="2"/>
  <c r="AK57" i="9" s="1"/>
  <c r="BD47" i="2"/>
  <c r="BD57" i="9" s="1"/>
  <c r="AV47" i="2"/>
  <c r="AV57" i="9" s="1"/>
  <c r="AM42" i="2"/>
  <c r="AT42" i="2"/>
  <c r="AL42" i="2"/>
  <c r="AR49" i="2"/>
  <c r="AJ49" i="2"/>
  <c r="AS42" i="2"/>
  <c r="AK42" i="2"/>
  <c r="AR42" i="2"/>
  <c r="AJ42" i="2"/>
  <c r="AQ42" i="2"/>
  <c r="AI42" i="2"/>
  <c r="AP42" i="2"/>
  <c r="AH42" i="2"/>
  <c r="AO42" i="2"/>
  <c r="AG42" i="2"/>
  <c r="AN42" i="2"/>
  <c r="AL49" i="2"/>
  <c r="BK47" i="2"/>
  <c r="BK57" i="9" s="1"/>
  <c r="BC47" i="2"/>
  <c r="BC57" i="9" s="1"/>
  <c r="AU47" i="2"/>
  <c r="AU57" i="9" s="1"/>
  <c r="AQ47" i="2"/>
  <c r="AQ57" i="9" s="1"/>
  <c r="AI47" i="2"/>
  <c r="AI57" i="9" s="1"/>
  <c r="BJ47" i="2"/>
  <c r="BJ57" i="9" s="1"/>
  <c r="BB47" i="2"/>
  <c r="BB57" i="9" s="1"/>
  <c r="AP47" i="2"/>
  <c r="AP57" i="9" s="1"/>
  <c r="AH47" i="2"/>
  <c r="AH57" i="9" s="1"/>
  <c r="BI47" i="2"/>
  <c r="BI57" i="9" s="1"/>
  <c r="BA47" i="2"/>
  <c r="BA57" i="9" s="1"/>
  <c r="AO47" i="2"/>
  <c r="AO57" i="9" s="1"/>
  <c r="AG47" i="2"/>
  <c r="AG57" i="9" s="1"/>
  <c r="BH47" i="2"/>
  <c r="BH57" i="9" s="1"/>
  <c r="AZ47" i="2"/>
  <c r="AZ57" i="9" s="1"/>
  <c r="AN47" i="2"/>
  <c r="AN57" i="9" s="1"/>
  <c r="BG47" i="2"/>
  <c r="BG57" i="9" s="1"/>
  <c r="AY47" i="2"/>
  <c r="AY57" i="9" s="1"/>
  <c r="AM47" i="2"/>
  <c r="AM57" i="9" s="1"/>
  <c r="BF47" i="2"/>
  <c r="BF57" i="9" s="1"/>
  <c r="AX47" i="2"/>
  <c r="AX57" i="9" s="1"/>
  <c r="AT47" i="2"/>
  <c r="AT57" i="9" s="1"/>
  <c r="BE47" i="2"/>
  <c r="BE57" i="9" s="1"/>
  <c r="AW47" i="2"/>
  <c r="AW57" i="9" s="1"/>
  <c r="AM49" i="2"/>
  <c r="AT49" i="2"/>
  <c r="AQ49" i="2"/>
  <c r="AI49" i="2"/>
  <c r="AP49" i="2"/>
  <c r="AH49" i="2"/>
  <c r="AL47" i="2"/>
  <c r="AL57" i="9" s="1"/>
  <c r="AG49" i="2"/>
  <c r="AO49" i="2"/>
  <c r="AN49" i="2"/>
  <c r="AR47" i="2"/>
  <c r="AR57" i="9" s="1"/>
  <c r="AJ47" i="2"/>
  <c r="AJ57" i="9" s="1"/>
  <c r="AS49" i="2"/>
  <c r="AK49" i="2"/>
  <c r="BH40" i="2"/>
  <c r="BH56" i="9" s="1"/>
  <c r="AZ40" i="2"/>
  <c r="AZ56" i="9" s="1"/>
  <c r="AR40" i="2"/>
  <c r="AR56" i="9" s="1"/>
  <c r="AJ40" i="2"/>
  <c r="AJ56" i="9" s="1"/>
  <c r="BF40" i="2"/>
  <c r="BF56" i="9" s="1"/>
  <c r="AX40" i="2"/>
  <c r="AX56" i="9" s="1"/>
  <c r="BI40" i="2"/>
  <c r="BI56" i="9" s="1"/>
  <c r="BA40" i="2"/>
  <c r="BA56" i="9" s="1"/>
  <c r="AS40" i="2"/>
  <c r="AS56" i="9" s="1"/>
  <c r="AK40" i="2"/>
  <c r="AK56" i="9" s="1"/>
  <c r="BE40" i="2"/>
  <c r="BE56" i="9" s="1"/>
  <c r="AW40" i="2"/>
  <c r="AW56" i="9" s="1"/>
  <c r="BD40" i="2"/>
  <c r="BD56" i="9" s="1"/>
  <c r="AV40" i="2"/>
  <c r="AV56" i="9" s="1"/>
  <c r="AN40" i="2"/>
  <c r="AN56" i="9" s="1"/>
  <c r="BK40" i="2"/>
  <c r="BK56" i="9" s="1"/>
  <c r="BC40" i="2"/>
  <c r="BC56" i="9" s="1"/>
  <c r="AU40" i="2"/>
  <c r="AU56" i="9" s="1"/>
  <c r="AM40" i="2"/>
  <c r="AM56" i="9" s="1"/>
  <c r="BJ40" i="2"/>
  <c r="BJ56" i="9" s="1"/>
  <c r="BB40" i="2"/>
  <c r="BB56" i="9" s="1"/>
  <c r="AT40" i="2"/>
  <c r="AT56" i="9" s="1"/>
  <c r="AL40" i="2"/>
  <c r="AL56" i="9" s="1"/>
  <c r="BG40" i="2"/>
  <c r="BG56" i="9" s="1"/>
  <c r="AY40" i="2"/>
  <c r="AY56" i="9" s="1"/>
  <c r="AQ40" i="2"/>
  <c r="AQ56" i="9" s="1"/>
  <c r="AI40" i="2"/>
  <c r="AI56" i="9" s="1"/>
  <c r="AP40" i="2"/>
  <c r="AP56" i="9" s="1"/>
  <c r="AH40" i="2"/>
  <c r="AH56" i="9" s="1"/>
  <c r="AO40" i="2"/>
  <c r="AO56" i="9" s="1"/>
  <c r="AG40" i="2"/>
  <c r="AG56" i="9" s="1"/>
  <c r="BP76" i="1" l="1"/>
  <c r="B23" i="2"/>
  <c r="B30" i="2"/>
  <c r="D28" i="4"/>
  <c r="D81" i="4" s="1"/>
  <c r="B37" i="2"/>
  <c r="AT17" i="4"/>
  <c r="BH17" i="4"/>
  <c r="BH2" i="9" s="1"/>
  <c r="BJ17" i="4"/>
  <c r="BJ2" i="9" s="1"/>
  <c r="AD79" i="4"/>
  <c r="AD42" i="9" s="1"/>
  <c r="G70" i="4"/>
  <c r="P26" i="4"/>
  <c r="P8" i="9" s="1"/>
  <c r="AA79" i="4"/>
  <c r="AA42" i="9" s="1"/>
  <c r="AI23" i="4"/>
  <c r="AI6" i="9" s="1"/>
  <c r="AO56" i="4"/>
  <c r="AK23" i="4"/>
  <c r="AK6" i="9" s="1"/>
  <c r="F73" i="4"/>
  <c r="F38" i="9" s="1"/>
  <c r="I73" i="4"/>
  <c r="I38" i="9" s="1"/>
  <c r="O47" i="4"/>
  <c r="O21" i="9" s="1"/>
  <c r="X23" i="4"/>
  <c r="X6" i="9" s="1"/>
  <c r="L26" i="4"/>
  <c r="L8" i="9" s="1"/>
  <c r="AG17" i="4"/>
  <c r="R47" i="4"/>
  <c r="R21" i="9" s="1"/>
  <c r="AJ53" i="4"/>
  <c r="AR17" i="4"/>
  <c r="AM73" i="4"/>
  <c r="AM38" i="9" s="1"/>
  <c r="BA50" i="4"/>
  <c r="BA23" i="9" s="1"/>
  <c r="AS70" i="4"/>
  <c r="AC73" i="4"/>
  <c r="AC38" i="9" s="1"/>
  <c r="J17" i="4"/>
  <c r="AQ50" i="4"/>
  <c r="AY70" i="4"/>
  <c r="BI70" i="4"/>
  <c r="BC56" i="4"/>
  <c r="BC27" i="9" s="1"/>
  <c r="N70" i="4"/>
  <c r="W17" i="4"/>
  <c r="AF44" i="4"/>
  <c r="K76" i="4"/>
  <c r="K40" i="9" s="1"/>
  <c r="T53" i="4"/>
  <c r="T25" i="9" s="1"/>
  <c r="U53" i="4"/>
  <c r="U25" i="9" s="1"/>
  <c r="BF17" i="4"/>
  <c r="BF2" i="9" s="1"/>
  <c r="BG50" i="4"/>
  <c r="BG23" i="9" s="1"/>
  <c r="AH76" i="4"/>
  <c r="AH40" i="9" s="1"/>
  <c r="BK17" i="4"/>
  <c r="BK2" i="9" s="1"/>
  <c r="E73" i="4"/>
  <c r="E38" i="9" s="1"/>
  <c r="Y50" i="4"/>
  <c r="Y23" i="9" s="1"/>
  <c r="Z47" i="4"/>
  <c r="Z21" i="9" s="1"/>
  <c r="AX56" i="4"/>
  <c r="AX27" i="9" s="1"/>
  <c r="Q26" i="4"/>
  <c r="Q8" i="9" s="1"/>
  <c r="AW17" i="4"/>
  <c r="AW2" i="9" s="1"/>
  <c r="AN44" i="4"/>
  <c r="AP76" i="4"/>
  <c r="AP40" i="9" s="1"/>
  <c r="V70" i="4"/>
  <c r="AE76" i="4"/>
  <c r="AE40" i="9" s="1"/>
  <c r="H70" i="4"/>
  <c r="D50" i="4"/>
  <c r="D23" i="9" s="1"/>
  <c r="S79" i="4"/>
  <c r="S42" i="9" s="1"/>
  <c r="AB44" i="4"/>
  <c r="BD70" i="4"/>
  <c r="AL76" i="4"/>
  <c r="AL40" i="9" s="1"/>
  <c r="BE17" i="4"/>
  <c r="BE2" i="9" s="1"/>
  <c r="AZ50" i="4"/>
  <c r="AZ23" i="9" s="1"/>
  <c r="BB17" i="4"/>
  <c r="BB2" i="9" s="1"/>
  <c r="M53" i="4"/>
  <c r="M25" i="9" s="1"/>
  <c r="BL50" i="4"/>
  <c r="AU52" i="4"/>
  <c r="B51" i="2"/>
  <c r="AV52" i="4"/>
  <c r="D55" i="4"/>
  <c r="CE54" i="4"/>
  <c r="CE26" i="9" s="1"/>
  <c r="B16" i="2"/>
  <c r="B44" i="2"/>
  <c r="BI71" i="4" l="1"/>
  <c r="BI37" i="9" s="1"/>
  <c r="BI36" i="9"/>
  <c r="AR18" i="4"/>
  <c r="AR3" i="9" s="1"/>
  <c r="AR2" i="9"/>
  <c r="H71" i="4"/>
  <c r="H37" i="9" s="1"/>
  <c r="H36" i="9"/>
  <c r="AQ51" i="4"/>
  <c r="AQ24" i="9" s="1"/>
  <c r="AQ23" i="9"/>
  <c r="AO57" i="4"/>
  <c r="AO27" i="9"/>
  <c r="AT18" i="4"/>
  <c r="AT3" i="9" s="1"/>
  <c r="AT2" i="9"/>
  <c r="J18" i="4"/>
  <c r="J3" i="9" s="1"/>
  <c r="J2" i="9"/>
  <c r="AG18" i="4"/>
  <c r="AG3" i="9" s="1"/>
  <c r="AG2" i="9"/>
  <c r="AJ54" i="4"/>
  <c r="AJ26" i="9" s="1"/>
  <c r="AJ25" i="9"/>
  <c r="V71" i="4"/>
  <c r="V37" i="9" s="1"/>
  <c r="V36" i="9"/>
  <c r="AF45" i="4"/>
  <c r="AF20" i="9" s="1"/>
  <c r="AF19" i="9"/>
  <c r="W18" i="4"/>
  <c r="W3" i="9" s="1"/>
  <c r="W2" i="9"/>
  <c r="AS71" i="4"/>
  <c r="AS37" i="9" s="1"/>
  <c r="AS36" i="9"/>
  <c r="AY71" i="4"/>
  <c r="AY37" i="9" s="1"/>
  <c r="AY36" i="9"/>
  <c r="AN45" i="4"/>
  <c r="AN20" i="9" s="1"/>
  <c r="AN19" i="9"/>
  <c r="N71" i="4"/>
  <c r="N37" i="9" s="1"/>
  <c r="N36" i="9"/>
  <c r="G71" i="4"/>
  <c r="G37" i="9" s="1"/>
  <c r="G36" i="9"/>
  <c r="BD71" i="4"/>
  <c r="BD37" i="9" s="1"/>
  <c r="BD36" i="9"/>
  <c r="AB45" i="4"/>
  <c r="AB20" i="9" s="1"/>
  <c r="AB19" i="9"/>
  <c r="BL51" i="4"/>
  <c r="BL24" i="9" s="1"/>
  <c r="BL23" i="9"/>
  <c r="AO63" i="4"/>
  <c r="AO32" i="9" s="1"/>
  <c r="AO28" i="9"/>
  <c r="BQ76" i="1"/>
  <c r="BR76" i="1" s="1"/>
  <c r="BE18" i="4"/>
  <c r="BE3" i="9" s="1"/>
  <c r="AC74" i="4"/>
  <c r="AC39" i="9" s="1"/>
  <c r="AM74" i="4"/>
  <c r="AM39" i="9" s="1"/>
  <c r="I74" i="4"/>
  <c r="I39" i="9" s="1"/>
  <c r="BK18" i="4"/>
  <c r="BK3" i="9" s="1"/>
  <c r="F74" i="4"/>
  <c r="F39" i="9" s="1"/>
  <c r="BB18" i="4"/>
  <c r="BB3" i="9" s="1"/>
  <c r="Z48" i="4"/>
  <c r="Z22" i="9" s="1"/>
  <c r="BJ18" i="4"/>
  <c r="BJ3" i="9" s="1"/>
  <c r="E74" i="4"/>
  <c r="E39" i="9" s="1"/>
  <c r="BF18" i="4"/>
  <c r="BF3" i="9" s="1"/>
  <c r="AW18" i="4"/>
  <c r="AW3" i="9" s="1"/>
  <c r="BH18" i="4"/>
  <c r="BH3" i="9" s="1"/>
  <c r="R48" i="4"/>
  <c r="R22" i="9" s="1"/>
  <c r="O48" i="4"/>
  <c r="O22" i="9" s="1"/>
  <c r="AD80" i="4"/>
  <c r="AD43" i="9" s="1"/>
  <c r="L27" i="4"/>
  <c r="L9" i="9" s="1"/>
  <c r="Q27" i="4"/>
  <c r="Q9" i="9" s="1"/>
  <c r="U54" i="4"/>
  <c r="U26" i="9" s="1"/>
  <c r="M54" i="4"/>
  <c r="M26" i="9" s="1"/>
  <c r="T54" i="4"/>
  <c r="T26" i="9" s="1"/>
  <c r="P27" i="4"/>
  <c r="P9" i="9" s="1"/>
  <c r="AA80" i="4"/>
  <c r="AA43" i="9" s="1"/>
  <c r="S80" i="4"/>
  <c r="S43" i="9" s="1"/>
  <c r="AT50" i="4"/>
  <c r="BI44" i="4"/>
  <c r="AK47" i="4"/>
  <c r="AK21" i="9" s="1"/>
  <c r="F23" i="4"/>
  <c r="F6" i="9" s="1"/>
  <c r="AV23" i="4"/>
  <c r="AV50" i="4"/>
  <c r="AC50" i="4"/>
  <c r="AR70" i="4"/>
  <c r="AS44" i="4"/>
  <c r="AS26" i="4"/>
  <c r="AS8" i="9" s="1"/>
  <c r="AT23" i="4"/>
  <c r="L47" i="4"/>
  <c r="L21" i="9" s="1"/>
  <c r="AV47" i="4"/>
  <c r="AI76" i="4"/>
  <c r="AA56" i="4"/>
  <c r="AA27" i="9" s="1"/>
  <c r="X17" i="4"/>
  <c r="AS23" i="4"/>
  <c r="AS6" i="9" s="1"/>
  <c r="AG44" i="4"/>
  <c r="AA17" i="4"/>
  <c r="AF73" i="4"/>
  <c r="AF38" i="9" s="1"/>
  <c r="AK70" i="4"/>
  <c r="AQ26" i="4"/>
  <c r="AQ8" i="9" s="1"/>
  <c r="AI70" i="4"/>
  <c r="AO50" i="4"/>
  <c r="H73" i="4"/>
  <c r="H38" i="9" s="1"/>
  <c r="X50" i="4"/>
  <c r="AR23" i="4"/>
  <c r="AR6" i="9" s="1"/>
  <c r="AM79" i="4"/>
  <c r="AM42" i="9" s="1"/>
  <c r="L79" i="4"/>
  <c r="L42" i="9" s="1"/>
  <c r="AV17" i="4"/>
  <c r="AV2" i="9" s="1"/>
  <c r="I56" i="4"/>
  <c r="Z17" i="4"/>
  <c r="AJ23" i="4"/>
  <c r="AJ6" i="9" s="1"/>
  <c r="F26" i="4"/>
  <c r="F8" i="9" s="1"/>
  <c r="AA44" i="4"/>
  <c r="X73" i="4"/>
  <c r="X38" i="9" s="1"/>
  <c r="AD56" i="4"/>
  <c r="CE17" i="4"/>
  <c r="CE2" i="9" s="1"/>
  <c r="AV53" i="4"/>
  <c r="AR50" i="4"/>
  <c r="I79" i="4"/>
  <c r="I42" i="9" s="1"/>
  <c r="AI53" i="4"/>
  <c r="AI25" i="9" s="1"/>
  <c r="AJ26" i="4"/>
  <c r="AJ8" i="9" s="1"/>
  <c r="AR44" i="4"/>
  <c r="L56" i="4"/>
  <c r="R23" i="4"/>
  <c r="R6" i="9" s="1"/>
  <c r="AW56" i="4"/>
  <c r="AX50" i="4"/>
  <c r="D76" i="4"/>
  <c r="D40" i="9" s="1"/>
  <c r="AV56" i="4"/>
  <c r="AV27" i="9" s="1"/>
  <c r="BJ50" i="4"/>
  <c r="AT76" i="4"/>
  <c r="AT40" i="9" s="1"/>
  <c r="AK26" i="4"/>
  <c r="AK8" i="9" s="1"/>
  <c r="AV70" i="4"/>
  <c r="AQ73" i="4"/>
  <c r="AQ38" i="9" s="1"/>
  <c r="AA23" i="4"/>
  <c r="AV44" i="4"/>
  <c r="AY56" i="4"/>
  <c r="AY27" i="9" s="1"/>
  <c r="AO76" i="4"/>
  <c r="AO40" i="9" s="1"/>
  <c r="Q70" i="4"/>
  <c r="AK50" i="4"/>
  <c r="AM50" i="4"/>
  <c r="E79" i="4"/>
  <c r="E42" i="9" s="1"/>
  <c r="AD50" i="4"/>
  <c r="AY50" i="4"/>
  <c r="AY23" i="9" s="1"/>
  <c r="AH50" i="4"/>
  <c r="F79" i="4"/>
  <c r="F42" i="9" s="1"/>
  <c r="AA47" i="4"/>
  <c r="AA21" i="9" s="1"/>
  <c r="U26" i="4"/>
  <c r="U8" i="9" s="1"/>
  <c r="CE73" i="4"/>
  <c r="CE38" i="9" s="1"/>
  <c r="F70" i="4"/>
  <c r="AK76" i="4"/>
  <c r="AK40" i="9" s="1"/>
  <c r="AS79" i="4"/>
  <c r="AS42" i="9" s="1"/>
  <c r="AA70" i="4"/>
  <c r="S26" i="4"/>
  <c r="S8" i="9" s="1"/>
  <c r="W56" i="4"/>
  <c r="AH17" i="4"/>
  <c r="AA73" i="4"/>
  <c r="AA38" i="9" s="1"/>
  <c r="M73" i="4"/>
  <c r="M38" i="9" s="1"/>
  <c r="CE44" i="4"/>
  <c r="W50" i="4"/>
  <c r="AQ76" i="4"/>
  <c r="AQ40" i="9" s="1"/>
  <c r="AJ56" i="4"/>
  <c r="AJ27" i="9" s="1"/>
  <c r="AA76" i="4"/>
  <c r="AA40" i="9" s="1"/>
  <c r="L73" i="4"/>
  <c r="L38" i="9" s="1"/>
  <c r="BD50" i="4"/>
  <c r="BD23" i="9" s="1"/>
  <c r="AH73" i="4"/>
  <c r="AH38" i="9" s="1"/>
  <c r="F47" i="4"/>
  <c r="F21" i="9" s="1"/>
  <c r="AS50" i="4"/>
  <c r="I23" i="4"/>
  <c r="Q44" i="4"/>
  <c r="N44" i="4"/>
  <c r="F76" i="4"/>
  <c r="F40" i="9" s="1"/>
  <c r="AA53" i="4"/>
  <c r="V17" i="4"/>
  <c r="AL53" i="4"/>
  <c r="AL25" i="9" s="1"/>
  <c r="AP17" i="4"/>
  <c r="U17" i="4"/>
  <c r="AL56" i="4"/>
  <c r="AL27" i="9" s="1"/>
  <c r="S23" i="4"/>
  <c r="S6" i="9" s="1"/>
  <c r="P70" i="4"/>
  <c r="P56" i="4"/>
  <c r="P23" i="4"/>
  <c r="P6" i="9" s="1"/>
  <c r="BC70" i="4"/>
  <c r="BF56" i="4"/>
  <c r="BF27" i="9" s="1"/>
  <c r="W79" i="4"/>
  <c r="W42" i="9" s="1"/>
  <c r="AM56" i="4"/>
  <c r="M23" i="4"/>
  <c r="M6" i="9" s="1"/>
  <c r="M70" i="4"/>
  <c r="AP26" i="4"/>
  <c r="AP8" i="9" s="1"/>
  <c r="Q79" i="4"/>
  <c r="Q42" i="9" s="1"/>
  <c r="U50" i="4"/>
  <c r="N73" i="4"/>
  <c r="N38" i="9" s="1"/>
  <c r="P79" i="4"/>
  <c r="P42" i="9" s="1"/>
  <c r="AR53" i="4"/>
  <c r="AR25" i="9" s="1"/>
  <c r="I47" i="4"/>
  <c r="I21" i="9" s="1"/>
  <c r="F50" i="4"/>
  <c r="W23" i="4"/>
  <c r="W6" i="9" s="1"/>
  <c r="T50" i="4"/>
  <c r="BB70" i="4"/>
  <c r="P50" i="4"/>
  <c r="BH50" i="4"/>
  <c r="BH23" i="9" s="1"/>
  <c r="O70" i="4"/>
  <c r="R50" i="4"/>
  <c r="BE44" i="4"/>
  <c r="AY44" i="4"/>
  <c r="AS17" i="4"/>
  <c r="AO70" i="4"/>
  <c r="AO26" i="4"/>
  <c r="AO8" i="9" s="1"/>
  <c r="AQ70" i="4"/>
  <c r="W53" i="4"/>
  <c r="W25" i="9" s="1"/>
  <c r="W73" i="4"/>
  <c r="W38" i="9" s="1"/>
  <c r="AO47" i="4"/>
  <c r="AO21" i="9" s="1"/>
  <c r="AG79" i="4"/>
  <c r="AG42" i="9" s="1"/>
  <c r="AQ56" i="4"/>
  <c r="AR79" i="4"/>
  <c r="AR42" i="9" s="1"/>
  <c r="AL26" i="4"/>
  <c r="AL8" i="9" s="1"/>
  <c r="AK17" i="4"/>
  <c r="I50" i="4"/>
  <c r="L70" i="4"/>
  <c r="AD44" i="4"/>
  <c r="O76" i="4"/>
  <c r="O40" i="9" s="1"/>
  <c r="G17" i="4"/>
  <c r="BH44" i="4"/>
  <c r="BC50" i="4"/>
  <c r="BC23" i="9" s="1"/>
  <c r="W76" i="4"/>
  <c r="W40" i="9" s="1"/>
  <c r="H76" i="4"/>
  <c r="H40" i="9" s="1"/>
  <c r="AK53" i="4"/>
  <c r="AK25" i="9" s="1"/>
  <c r="AS76" i="4"/>
  <c r="S50" i="4"/>
  <c r="AR76" i="4"/>
  <c r="AR40" i="9" s="1"/>
  <c r="Q23" i="4"/>
  <c r="Q6" i="9" s="1"/>
  <c r="AH53" i="4"/>
  <c r="AH25" i="9" s="1"/>
  <c r="N17" i="4"/>
  <c r="M26" i="4"/>
  <c r="M8" i="9" s="1"/>
  <c r="X53" i="4"/>
  <c r="X25" i="9" s="1"/>
  <c r="AH77" i="4"/>
  <c r="AH41" i="9" s="1"/>
  <c r="BD56" i="4"/>
  <c r="BD27" i="9" s="1"/>
  <c r="BC17" i="4"/>
  <c r="BC2" i="9" s="1"/>
  <c r="AH47" i="4"/>
  <c r="AH21" i="9" s="1"/>
  <c r="Z56" i="4"/>
  <c r="AQ44" i="4"/>
  <c r="Z44" i="4"/>
  <c r="AJ47" i="4"/>
  <c r="AJ21" i="9" s="1"/>
  <c r="BF70" i="4"/>
  <c r="G23" i="4"/>
  <c r="BA51" i="4"/>
  <c r="BA24" i="9" s="1"/>
  <c r="BD17" i="4"/>
  <c r="BD2" i="9" s="1"/>
  <c r="AX44" i="4"/>
  <c r="CE47" i="4"/>
  <c r="BJ56" i="4"/>
  <c r="BJ27" i="9" s="1"/>
  <c r="AY17" i="4"/>
  <c r="AY2" i="9" s="1"/>
  <c r="AS73" i="4"/>
  <c r="AS38" i="9" s="1"/>
  <c r="AO23" i="4"/>
  <c r="AO6" i="9" s="1"/>
  <c r="AP44" i="4"/>
  <c r="W70" i="4"/>
  <c r="AP53" i="4"/>
  <c r="AP25" i="9" s="1"/>
  <c r="AI50" i="4"/>
  <c r="BJ70" i="4"/>
  <c r="AR56" i="4"/>
  <c r="U47" i="4"/>
  <c r="U21" i="9" s="1"/>
  <c r="Z26" i="4"/>
  <c r="Z8" i="9" s="1"/>
  <c r="AJ73" i="4"/>
  <c r="AJ38" i="9" s="1"/>
  <c r="W47" i="4"/>
  <c r="W21" i="9" s="1"/>
  <c r="U23" i="4"/>
  <c r="U6" i="9" s="1"/>
  <c r="U70" i="4"/>
  <c r="AM26" i="4"/>
  <c r="AM8" i="9" s="1"/>
  <c r="O26" i="4"/>
  <c r="O8" i="9" s="1"/>
  <c r="AM23" i="4"/>
  <c r="AM6" i="9" s="1"/>
  <c r="AI26" i="4"/>
  <c r="AI8" i="9" s="1"/>
  <c r="AO73" i="4"/>
  <c r="AO38" i="9" s="1"/>
  <c r="S56" i="4"/>
  <c r="S27" i="9" s="1"/>
  <c r="X56" i="4"/>
  <c r="X27" i="9" s="1"/>
  <c r="AN26" i="4"/>
  <c r="AN8" i="9" s="1"/>
  <c r="X70" i="4"/>
  <c r="BK56" i="4"/>
  <c r="BK27" i="9" s="1"/>
  <c r="BK70" i="4"/>
  <c r="AA50" i="4"/>
  <c r="T23" i="4"/>
  <c r="Y51" i="4"/>
  <c r="Y24" i="9" s="1"/>
  <c r="H53" i="4"/>
  <c r="H25" i="9" s="1"/>
  <c r="AI24" i="4"/>
  <c r="AI7" i="9" s="1"/>
  <c r="AZ51" i="4"/>
  <c r="AZ24" i="9" s="1"/>
  <c r="BG51" i="4"/>
  <c r="BG24" i="9" s="1"/>
  <c r="BB56" i="4"/>
  <c r="R73" i="4"/>
  <c r="R38" i="9" s="1"/>
  <c r="T17" i="4"/>
  <c r="BB44" i="4"/>
  <c r="AX17" i="4"/>
  <c r="AX2" i="9" s="1"/>
  <c r="BI56" i="4"/>
  <c r="BI27" i="9" s="1"/>
  <c r="AJ50" i="4"/>
  <c r="BH70" i="4"/>
  <c r="AH70" i="4"/>
  <c r="AL79" i="4"/>
  <c r="AL42" i="9" s="1"/>
  <c r="M50" i="4"/>
  <c r="AH23" i="4"/>
  <c r="AH6" i="9" s="1"/>
  <c r="AP79" i="4"/>
  <c r="AP42" i="9" s="1"/>
  <c r="AR73" i="4"/>
  <c r="AR38" i="9" s="1"/>
  <c r="AG53" i="4"/>
  <c r="AG25" i="9" s="1"/>
  <c r="AQ23" i="4"/>
  <c r="AQ6" i="9" s="1"/>
  <c r="AK79" i="4"/>
  <c r="AK42" i="9" s="1"/>
  <c r="U44" i="4"/>
  <c r="R26" i="4"/>
  <c r="R8" i="9" s="1"/>
  <c r="AH79" i="4"/>
  <c r="AH42" i="9" s="1"/>
  <c r="AJ44" i="4"/>
  <c r="I26" i="4"/>
  <c r="I8" i="9" s="1"/>
  <c r="AJ79" i="4"/>
  <c r="AJ42" i="9" s="1"/>
  <c r="AO53" i="4"/>
  <c r="AO25" i="9" s="1"/>
  <c r="AS53" i="4"/>
  <c r="AS25" i="9" s="1"/>
  <c r="AS47" i="4"/>
  <c r="AS21" i="9" s="1"/>
  <c r="AG70" i="4"/>
  <c r="AQ79" i="4"/>
  <c r="AQ42" i="9" s="1"/>
  <c r="X47" i="4"/>
  <c r="L53" i="4"/>
  <c r="L25" i="9" s="1"/>
  <c r="X44" i="4"/>
  <c r="X79" i="4"/>
  <c r="X42" i="9" s="1"/>
  <c r="Q56" i="4"/>
  <c r="W26" i="4"/>
  <c r="W8" i="9" s="1"/>
  <c r="P53" i="4"/>
  <c r="P25" i="9" s="1"/>
  <c r="AF47" i="4"/>
  <c r="AF21" i="9" s="1"/>
  <c r="T76" i="4"/>
  <c r="AE77" i="4"/>
  <c r="AE41" i="9" s="1"/>
  <c r="H23" i="4"/>
  <c r="H6" i="9" s="1"/>
  <c r="AH56" i="4"/>
  <c r="AH27" i="9" s="1"/>
  <c r="N50" i="4"/>
  <c r="H44" i="4"/>
  <c r="T73" i="4"/>
  <c r="T38" i="9" s="1"/>
  <c r="AL77" i="4"/>
  <c r="AL41" i="9" s="1"/>
  <c r="AP77" i="4"/>
  <c r="AP41" i="9" s="1"/>
  <c r="K77" i="4"/>
  <c r="K41" i="9" s="1"/>
  <c r="BG44" i="4"/>
  <c r="H56" i="4"/>
  <c r="AN79" i="4"/>
  <c r="AN42" i="9" s="1"/>
  <c r="AN23" i="4"/>
  <c r="AN6" i="9" s="1"/>
  <c r="N23" i="4"/>
  <c r="N6" i="9" s="1"/>
  <c r="BH56" i="4"/>
  <c r="BH27" i="9" s="1"/>
  <c r="BA17" i="4"/>
  <c r="BA2" i="9" s="1"/>
  <c r="BI17" i="4"/>
  <c r="BI2" i="9" s="1"/>
  <c r="AL50" i="4"/>
  <c r="R44" i="4"/>
  <c r="AP73" i="4"/>
  <c r="AP38" i="9" s="1"/>
  <c r="U56" i="4"/>
  <c r="U27" i="9" s="1"/>
  <c r="AL44" i="4"/>
  <c r="F17" i="4"/>
  <c r="F56" i="4"/>
  <c r="F27" i="9" s="1"/>
  <c r="AN50" i="4"/>
  <c r="F44" i="4"/>
  <c r="AK73" i="4"/>
  <c r="AK38" i="9" s="1"/>
  <c r="I70" i="4"/>
  <c r="AR26" i="4"/>
  <c r="AR8" i="9" s="1"/>
  <c r="AN70" i="4"/>
  <c r="U79" i="4"/>
  <c r="U42" i="9" s="1"/>
  <c r="AR47" i="4"/>
  <c r="AR21" i="9" s="1"/>
  <c r="BG70" i="4"/>
  <c r="P76" i="4"/>
  <c r="P40" i="9" s="1"/>
  <c r="AA26" i="4"/>
  <c r="AA8" i="9" s="1"/>
  <c r="AM17" i="4"/>
  <c r="P44" i="4"/>
  <c r="P47" i="4"/>
  <c r="P21" i="9" s="1"/>
  <c r="AM44" i="4"/>
  <c r="AJ76" i="4"/>
  <c r="AJ40" i="9" s="1"/>
  <c r="X26" i="4"/>
  <c r="X8" i="9" s="1"/>
  <c r="L17" i="4"/>
  <c r="AX70" i="4"/>
  <c r="F53" i="4"/>
  <c r="F25" i="9" s="1"/>
  <c r="G47" i="4"/>
  <c r="G21" i="9" s="1"/>
  <c r="G50" i="4"/>
  <c r="X24" i="4"/>
  <c r="X7" i="9" s="1"/>
  <c r="AK24" i="4"/>
  <c r="AK7" i="9" s="1"/>
  <c r="BB50" i="4"/>
  <c r="BB23" i="9" s="1"/>
  <c r="AB56" i="4"/>
  <c r="Z76" i="4"/>
  <c r="Z40" i="9" s="1"/>
  <c r="AB47" i="4"/>
  <c r="AB21" i="9" s="1"/>
  <c r="N47" i="4"/>
  <c r="N21" i="9" s="1"/>
  <c r="N26" i="4"/>
  <c r="N8" i="9" s="1"/>
  <c r="G44" i="4"/>
  <c r="AF26" i="4"/>
  <c r="AF8" i="9" s="1"/>
  <c r="AF53" i="4"/>
  <c r="AF25" i="9" s="1"/>
  <c r="AE23" i="4"/>
  <c r="AZ17" i="4"/>
  <c r="AZ2" i="9" s="1"/>
  <c r="AW44" i="4"/>
  <c r="S17" i="4"/>
  <c r="BF50" i="4"/>
  <c r="BF23" i="9" s="1"/>
  <c r="BE56" i="4"/>
  <c r="BE27" i="9" s="1"/>
  <c r="BA56" i="4"/>
  <c r="BA27" i="9" s="1"/>
  <c r="AN56" i="4"/>
  <c r="AO44" i="4"/>
  <c r="AN53" i="4"/>
  <c r="AN25" i="9" s="1"/>
  <c r="R17" i="4"/>
  <c r="Q76" i="4"/>
  <c r="Q40" i="9" s="1"/>
  <c r="AN17" i="4"/>
  <c r="N76" i="4"/>
  <c r="N40" i="9" s="1"/>
  <c r="BA70" i="4"/>
  <c r="AQ47" i="4"/>
  <c r="AQ21" i="9" s="1"/>
  <c r="Y56" i="4"/>
  <c r="E17" i="4"/>
  <c r="Z79" i="4"/>
  <c r="Z42" i="9" s="1"/>
  <c r="K73" i="4"/>
  <c r="K38" i="9" s="1"/>
  <c r="N53" i="4"/>
  <c r="N25" i="9" s="1"/>
  <c r="BF44" i="4"/>
  <c r="BE50" i="4"/>
  <c r="BE23" i="9" s="1"/>
  <c r="BA44" i="4"/>
  <c r="BJ44" i="4"/>
  <c r="AW47" i="4"/>
  <c r="AI56" i="4"/>
  <c r="AN76" i="4"/>
  <c r="AN40" i="9" s="1"/>
  <c r="AT73" i="4"/>
  <c r="AT38" i="9" s="1"/>
  <c r="O56" i="4"/>
  <c r="AN47" i="4"/>
  <c r="AT47" i="4"/>
  <c r="AT21" i="9" s="1"/>
  <c r="AN73" i="4"/>
  <c r="AN38" i="9" s="1"/>
  <c r="AM76" i="4"/>
  <c r="AM40" i="9" s="1"/>
  <c r="Q50" i="4"/>
  <c r="Q23" i="9" s="1"/>
  <c r="AJ17" i="4"/>
  <c r="U76" i="4"/>
  <c r="U40" i="9" s="1"/>
  <c r="AQ17" i="4"/>
  <c r="H26" i="4"/>
  <c r="H8" i="9" s="1"/>
  <c r="AI73" i="4"/>
  <c r="AI38" i="9" s="1"/>
  <c r="AG56" i="4"/>
  <c r="W44" i="4"/>
  <c r="AP50" i="4"/>
  <c r="AP23" i="9" s="1"/>
  <c r="J73" i="4"/>
  <c r="J38" i="9" s="1"/>
  <c r="I76" i="4"/>
  <c r="I40" i="9" s="1"/>
  <c r="N79" i="4"/>
  <c r="N42" i="9" s="1"/>
  <c r="P17" i="4"/>
  <c r="J44" i="4"/>
  <c r="X76" i="4"/>
  <c r="X40" i="9" s="1"/>
  <c r="AK56" i="4"/>
  <c r="L50" i="4"/>
  <c r="L23" i="9" s="1"/>
  <c r="L76" i="4"/>
  <c r="L40" i="9" s="1"/>
  <c r="L44" i="4"/>
  <c r="BK50" i="4"/>
  <c r="BK44" i="4"/>
  <c r="T26" i="4"/>
  <c r="T8" i="9" s="1"/>
  <c r="AE44" i="4"/>
  <c r="AD53" i="4"/>
  <c r="AD25" i="9" s="1"/>
  <c r="AC47" i="4"/>
  <c r="AC21" i="9" s="1"/>
  <c r="G79" i="4"/>
  <c r="G42" i="9" s="1"/>
  <c r="Z53" i="4"/>
  <c r="Z25" i="9" s="1"/>
  <c r="Y73" i="4"/>
  <c r="Y38" i="9" s="1"/>
  <c r="V26" i="4"/>
  <c r="V8" i="9" s="1"/>
  <c r="V53" i="4"/>
  <c r="V25" i="9" s="1"/>
  <c r="BD44" i="4"/>
  <c r="BG17" i="4"/>
  <c r="BG2" i="9" s="1"/>
  <c r="BC44" i="4"/>
  <c r="CE70" i="4"/>
  <c r="AM53" i="4"/>
  <c r="AM25" i="9" s="1"/>
  <c r="AT26" i="4"/>
  <c r="AT8" i="9" s="1"/>
  <c r="AT79" i="4"/>
  <c r="AT42" i="9" s="1"/>
  <c r="AH26" i="4"/>
  <c r="AH8" i="9" s="1"/>
  <c r="Z73" i="4"/>
  <c r="Z38" i="9" s="1"/>
  <c r="AB50" i="4"/>
  <c r="R70" i="4"/>
  <c r="H47" i="4"/>
  <c r="H21" i="9" s="1"/>
  <c r="AI47" i="4"/>
  <c r="AI21" i="9" s="1"/>
  <c r="AP23" i="4"/>
  <c r="AP6" i="9" s="1"/>
  <c r="AJ70" i="4"/>
  <c r="AH44" i="4"/>
  <c r="AK44" i="4"/>
  <c r="O23" i="4"/>
  <c r="O6" i="9" s="1"/>
  <c r="AS56" i="4"/>
  <c r="AS27" i="9" s="1"/>
  <c r="O50" i="4"/>
  <c r="O23" i="9" s="1"/>
  <c r="J47" i="4"/>
  <c r="J21" i="9" s="1"/>
  <c r="AG73" i="4"/>
  <c r="AG38" i="9" s="1"/>
  <c r="N56" i="4"/>
  <c r="AQ53" i="4"/>
  <c r="AQ25" i="9" s="1"/>
  <c r="AL70" i="4"/>
  <c r="AL17" i="4"/>
  <c r="O44" i="4"/>
  <c r="O53" i="4"/>
  <c r="O25" i="9" s="1"/>
  <c r="I17" i="4"/>
  <c r="L23" i="4"/>
  <c r="L6" i="9" s="1"/>
  <c r="R76" i="4"/>
  <c r="R40" i="9" s="1"/>
  <c r="M47" i="4"/>
  <c r="M21" i="9" s="1"/>
  <c r="G53" i="4"/>
  <c r="G25" i="9" s="1"/>
  <c r="AD70" i="4"/>
  <c r="P73" i="4"/>
  <c r="P38" i="9" s="1"/>
  <c r="E53" i="4"/>
  <c r="E25" i="9" s="1"/>
  <c r="BE70" i="4"/>
  <c r="J70" i="4"/>
  <c r="O79" i="4"/>
  <c r="O42" i="9" s="1"/>
  <c r="S47" i="4"/>
  <c r="S21" i="9" s="1"/>
  <c r="E70" i="4"/>
  <c r="V47" i="4"/>
  <c r="V21" i="9" s="1"/>
  <c r="AF23" i="4"/>
  <c r="AF6" i="9" s="1"/>
  <c r="K44" i="4"/>
  <c r="G56" i="4"/>
  <c r="K70" i="4"/>
  <c r="Y47" i="4"/>
  <c r="Y21" i="9" s="1"/>
  <c r="AE17" i="4"/>
  <c r="AE56" i="4"/>
  <c r="AW50" i="4"/>
  <c r="AW23" i="9" s="1"/>
  <c r="BI50" i="4"/>
  <c r="BI23" i="9" s="1"/>
  <c r="AB76" i="4"/>
  <c r="AB40" i="9" s="1"/>
  <c r="AT53" i="4"/>
  <c r="AB73" i="4"/>
  <c r="AB38" i="9" s="1"/>
  <c r="S76" i="4"/>
  <c r="S40" i="9" s="1"/>
  <c r="AB26" i="4"/>
  <c r="AB8" i="9" s="1"/>
  <c r="AW70" i="4"/>
  <c r="AO79" i="4"/>
  <c r="AO42" i="9" s="1"/>
  <c r="AP47" i="4"/>
  <c r="AP21" i="9" s="1"/>
  <c r="AT44" i="4"/>
  <c r="AP56" i="4"/>
  <c r="AT56" i="4"/>
  <c r="M17" i="4"/>
  <c r="H50" i="4"/>
  <c r="H23" i="9" s="1"/>
  <c r="AG23" i="4"/>
  <c r="AG6" i="9" s="1"/>
  <c r="AL47" i="4"/>
  <c r="AL21" i="9" s="1"/>
  <c r="AG26" i="4"/>
  <c r="AG8" i="9" s="1"/>
  <c r="AG76" i="4"/>
  <c r="AG40" i="9" s="1"/>
  <c r="AL73" i="4"/>
  <c r="AL38" i="9" s="1"/>
  <c r="E47" i="4"/>
  <c r="E21" i="9" s="1"/>
  <c r="G26" i="4"/>
  <c r="G8" i="9" s="1"/>
  <c r="Y70" i="4"/>
  <c r="E50" i="4"/>
  <c r="G76" i="4"/>
  <c r="G40" i="9" s="1"/>
  <c r="V73" i="4"/>
  <c r="V38" i="9" s="1"/>
  <c r="E23" i="4"/>
  <c r="E6" i="9" s="1"/>
  <c r="V76" i="4"/>
  <c r="V40" i="9" s="1"/>
  <c r="U73" i="4"/>
  <c r="U38" i="9" s="1"/>
  <c r="T47" i="4"/>
  <c r="T21" i="9" s="1"/>
  <c r="AF70" i="4"/>
  <c r="AD17" i="4"/>
  <c r="AD47" i="4"/>
  <c r="AD21" i="9" s="1"/>
  <c r="AE53" i="4"/>
  <c r="AE25" i="9" s="1"/>
  <c r="AC76" i="4"/>
  <c r="AC40" i="9" s="1"/>
  <c r="AF50" i="4"/>
  <c r="AF23" i="9" s="1"/>
  <c r="E26" i="4"/>
  <c r="E8" i="9" s="1"/>
  <c r="Z50" i="4"/>
  <c r="T79" i="4"/>
  <c r="T42" i="9" s="1"/>
  <c r="AC56" i="4"/>
  <c r="BG56" i="4"/>
  <c r="BG27" i="9" s="1"/>
  <c r="Q53" i="4"/>
  <c r="Q25" i="9" s="1"/>
  <c r="J79" i="4"/>
  <c r="J42" i="9" s="1"/>
  <c r="V56" i="4"/>
  <c r="V27" i="9" s="1"/>
  <c r="Q17" i="4"/>
  <c r="Q47" i="4"/>
  <c r="Q21" i="9" s="1"/>
  <c r="K79" i="4"/>
  <c r="K42" i="9" s="1"/>
  <c r="R56" i="4"/>
  <c r="R27" i="9" s="1"/>
  <c r="G73" i="4"/>
  <c r="G38" i="9" s="1"/>
  <c r="AC23" i="4"/>
  <c r="AC6" i="9" s="1"/>
  <c r="AE70" i="4"/>
  <c r="M44" i="4"/>
  <c r="AC79" i="4"/>
  <c r="AC42" i="9" s="1"/>
  <c r="K23" i="4"/>
  <c r="K6" i="9" s="1"/>
  <c r="K26" i="4"/>
  <c r="K8" i="9" s="1"/>
  <c r="AZ56" i="4"/>
  <c r="AZ27" i="9" s="1"/>
  <c r="Q73" i="4"/>
  <c r="Q38" i="9" s="1"/>
  <c r="J23" i="4"/>
  <c r="J6" i="9" s="1"/>
  <c r="E44" i="4"/>
  <c r="V50" i="4"/>
  <c r="R79" i="4"/>
  <c r="R42" i="9" s="1"/>
  <c r="AZ44" i="4"/>
  <c r="S73" i="4"/>
  <c r="S38" i="9" s="1"/>
  <c r="I53" i="4"/>
  <c r="I25" i="9" s="1"/>
  <c r="AL23" i="4"/>
  <c r="AL6" i="9" s="1"/>
  <c r="AT70" i="4"/>
  <c r="AP70" i="4"/>
  <c r="AM70" i="4"/>
  <c r="R53" i="4"/>
  <c r="R25" i="9" s="1"/>
  <c r="S53" i="4"/>
  <c r="S25" i="9" s="1"/>
  <c r="AB70" i="4"/>
  <c r="M56" i="4"/>
  <c r="M27" i="9" s="1"/>
  <c r="O17" i="4"/>
  <c r="H79" i="4"/>
  <c r="H42" i="9" s="1"/>
  <c r="M79" i="4"/>
  <c r="M42" i="9" s="1"/>
  <c r="Z23" i="4"/>
  <c r="Z6" i="9" s="1"/>
  <c r="H17" i="4"/>
  <c r="Z70" i="4"/>
  <c r="AI79" i="4"/>
  <c r="AI42" i="9" s="1"/>
  <c r="I44" i="4"/>
  <c r="AG47" i="4"/>
  <c r="AG21" i="9" s="1"/>
  <c r="J76" i="4"/>
  <c r="J40" i="9" s="1"/>
  <c r="AG50" i="4"/>
  <c r="AI44" i="4"/>
  <c r="AI17" i="4"/>
  <c r="AO17" i="4"/>
  <c r="AM47" i="4"/>
  <c r="AM21" i="9" s="1"/>
  <c r="J56" i="4"/>
  <c r="J27" i="9" s="1"/>
  <c r="Y76" i="4"/>
  <c r="Y40" i="9" s="1"/>
  <c r="Y53" i="4"/>
  <c r="Y25" i="9" s="1"/>
  <c r="O73" i="4"/>
  <c r="O38" i="9" s="1"/>
  <c r="AZ70" i="4"/>
  <c r="V44" i="4"/>
  <c r="K53" i="4"/>
  <c r="K25" i="9" s="1"/>
  <c r="AF56" i="4"/>
  <c r="AF27" i="9" s="1"/>
  <c r="T70" i="4"/>
  <c r="AF79" i="4"/>
  <c r="AF42" i="9" s="1"/>
  <c r="AD73" i="4"/>
  <c r="AD38" i="9" s="1"/>
  <c r="AD76" i="4"/>
  <c r="AD40" i="9" s="1"/>
  <c r="AC70" i="4"/>
  <c r="AC53" i="4"/>
  <c r="AC25" i="9" s="1"/>
  <c r="T44" i="4"/>
  <c r="K56" i="4"/>
  <c r="K27" i="9" s="1"/>
  <c r="AE73" i="4"/>
  <c r="AE38" i="9" s="1"/>
  <c r="Y23" i="4"/>
  <c r="Y26" i="4"/>
  <c r="Y8" i="9" s="1"/>
  <c r="T56" i="4"/>
  <c r="T27" i="9" s="1"/>
  <c r="AB23" i="4"/>
  <c r="AB6" i="9" s="1"/>
  <c r="J26" i="4"/>
  <c r="J8" i="9" s="1"/>
  <c r="J53" i="4"/>
  <c r="J25" i="9" s="1"/>
  <c r="S44" i="4"/>
  <c r="S70" i="4"/>
  <c r="Y79" i="4"/>
  <c r="Y42" i="9" s="1"/>
  <c r="V79" i="4"/>
  <c r="V42" i="9" s="1"/>
  <c r="M76" i="4"/>
  <c r="M40" i="9" s="1"/>
  <c r="AD23" i="4"/>
  <c r="AE79" i="4"/>
  <c r="AE42" i="9" s="1"/>
  <c r="AE50" i="4"/>
  <c r="AD26" i="4"/>
  <c r="AD8" i="9" s="1"/>
  <c r="AC26" i="4"/>
  <c r="AC8" i="9" s="1"/>
  <c r="K50" i="4"/>
  <c r="E56" i="4"/>
  <c r="E27" i="9" s="1"/>
  <c r="Y44" i="4"/>
  <c r="K47" i="4"/>
  <c r="K21" i="9" s="1"/>
  <c r="AE47" i="4"/>
  <c r="AE21" i="9" s="1"/>
  <c r="K17" i="4"/>
  <c r="Y17" i="4"/>
  <c r="AC44" i="4"/>
  <c r="AB79" i="4"/>
  <c r="AB42" i="9" s="1"/>
  <c r="V23" i="4"/>
  <c r="V6" i="9" s="1"/>
  <c r="AF17" i="4"/>
  <c r="AE26" i="4"/>
  <c r="AE8" i="9" s="1"/>
  <c r="J50" i="4"/>
  <c r="AB53" i="4"/>
  <c r="AB25" i="9" s="1"/>
  <c r="E76" i="4"/>
  <c r="E40" i="9" s="1"/>
  <c r="AF76" i="4"/>
  <c r="AF40" i="9" s="1"/>
  <c r="AC17" i="4"/>
  <c r="AB17" i="4"/>
  <c r="AX57" i="4"/>
  <c r="BC57" i="4"/>
  <c r="BL56" i="4"/>
  <c r="BL27" i="9" s="1"/>
  <c r="BM50" i="4"/>
  <c r="D79" i="4"/>
  <c r="D42" i="9" s="1"/>
  <c r="D82" i="4"/>
  <c r="D44" i="9" s="1"/>
  <c r="D29" i="4"/>
  <c r="D10" i="9" s="1"/>
  <c r="D51" i="4"/>
  <c r="D24" i="9" s="1"/>
  <c r="D56" i="4"/>
  <c r="D27" i="9" s="1"/>
  <c r="D70" i="4"/>
  <c r="D20" i="4"/>
  <c r="D4" i="9" s="1"/>
  <c r="D17" i="4"/>
  <c r="D73" i="4"/>
  <c r="D38" i="9" s="1"/>
  <c r="D47" i="4"/>
  <c r="D23" i="4"/>
  <c r="D6" i="9" s="1"/>
  <c r="D44" i="4"/>
  <c r="D19" i="9" s="1"/>
  <c r="D26" i="4"/>
  <c r="D8" i="9" s="1"/>
  <c r="D53" i="4"/>
  <c r="AU70" i="4"/>
  <c r="AU17" i="4"/>
  <c r="AU2" i="9" s="1"/>
  <c r="AU53" i="4"/>
  <c r="AU25" i="9" s="1"/>
  <c r="AU73" i="4"/>
  <c r="AU38" i="9" s="1"/>
  <c r="AU50" i="4"/>
  <c r="AU56" i="4"/>
  <c r="AU27" i="9" s="1"/>
  <c r="AU44" i="4"/>
  <c r="AU76" i="4"/>
  <c r="AU40" i="9" s="1"/>
  <c r="AU47" i="4"/>
  <c r="AU21" i="9" s="1"/>
  <c r="AU23" i="4"/>
  <c r="AU6" i="9" s="1"/>
  <c r="AW52" i="4"/>
  <c r="AW53" i="4" s="1"/>
  <c r="AW25" i="9" s="1"/>
  <c r="AV73" i="4"/>
  <c r="AV38" i="9" s="1"/>
  <c r="AV76" i="4"/>
  <c r="AV40" i="9" s="1"/>
  <c r="AW23" i="4"/>
  <c r="AW6" i="9" s="1"/>
  <c r="W45" i="4" l="1"/>
  <c r="W20" i="9" s="1"/>
  <c r="W19" i="9"/>
  <c r="H57" i="4"/>
  <c r="H27" i="9"/>
  <c r="R51" i="4"/>
  <c r="R24" i="9" s="1"/>
  <c r="R23" i="9"/>
  <c r="W57" i="4"/>
  <c r="W27" i="9"/>
  <c r="AR45" i="4"/>
  <c r="AR20" i="9" s="1"/>
  <c r="AR19" i="9"/>
  <c r="AU71" i="4"/>
  <c r="AU37" i="9" s="1"/>
  <c r="AU36" i="9"/>
  <c r="AU45" i="4"/>
  <c r="AU20" i="9" s="1"/>
  <c r="AU19" i="9"/>
  <c r="AB18" i="4"/>
  <c r="AB3" i="9" s="1"/>
  <c r="AB2" i="9"/>
  <c r="AT71" i="4"/>
  <c r="AT37" i="9" s="1"/>
  <c r="AT36" i="9"/>
  <c r="O45" i="4"/>
  <c r="O20" i="9" s="1"/>
  <c r="O19" i="9"/>
  <c r="R71" i="4"/>
  <c r="R37" i="9" s="1"/>
  <c r="R36" i="9"/>
  <c r="BC45" i="4"/>
  <c r="BC20" i="9" s="1"/>
  <c r="BC19" i="9"/>
  <c r="AI57" i="4"/>
  <c r="AI27" i="9"/>
  <c r="R18" i="4"/>
  <c r="R3" i="9" s="1"/>
  <c r="R2" i="9"/>
  <c r="AW45" i="4"/>
  <c r="AW20" i="9" s="1"/>
  <c r="AW19" i="9"/>
  <c r="AM18" i="4"/>
  <c r="AM3" i="9" s="1"/>
  <c r="AM2" i="9"/>
  <c r="I71" i="4"/>
  <c r="I37" i="9" s="1"/>
  <c r="I36" i="9"/>
  <c r="N51" i="4"/>
  <c r="N24" i="9" s="1"/>
  <c r="N23" i="9"/>
  <c r="Q57" i="4"/>
  <c r="Q27" i="9"/>
  <c r="AH71" i="4"/>
  <c r="AH37" i="9" s="1"/>
  <c r="AH36" i="9"/>
  <c r="BK71" i="4"/>
  <c r="BK37" i="9" s="1"/>
  <c r="BK36" i="9"/>
  <c r="BF71" i="4"/>
  <c r="BF37" i="9" s="1"/>
  <c r="BF36" i="9"/>
  <c r="AS77" i="4"/>
  <c r="AS41" i="9" s="1"/>
  <c r="AS40" i="9"/>
  <c r="AD45" i="4"/>
  <c r="AD20" i="9" s="1"/>
  <c r="AD19" i="9"/>
  <c r="BE45" i="4"/>
  <c r="BE20" i="9" s="1"/>
  <c r="BE19" i="9"/>
  <c r="F51" i="4"/>
  <c r="F24" i="9" s="1"/>
  <c r="F23" i="9"/>
  <c r="M71" i="4"/>
  <c r="M37" i="9" s="1"/>
  <c r="M36" i="9"/>
  <c r="P71" i="4"/>
  <c r="P37" i="9" s="1"/>
  <c r="P36" i="9"/>
  <c r="AH18" i="4"/>
  <c r="AH3" i="9" s="1"/>
  <c r="AH2" i="9"/>
  <c r="AK51" i="4"/>
  <c r="AK24" i="9" s="1"/>
  <c r="AK23" i="9"/>
  <c r="L57" i="4"/>
  <c r="L27" i="9"/>
  <c r="AD57" i="4"/>
  <c r="AD27" i="9"/>
  <c r="AK71" i="4"/>
  <c r="AK37" i="9" s="1"/>
  <c r="AK36" i="9"/>
  <c r="AK57" i="4"/>
  <c r="AK27" i="9"/>
  <c r="R45" i="4"/>
  <c r="R20" i="9" s="1"/>
  <c r="R19" i="9"/>
  <c r="BH71" i="4"/>
  <c r="BH37" i="9" s="1"/>
  <c r="BH36" i="9"/>
  <c r="D48" i="4"/>
  <c r="D22" i="9" s="1"/>
  <c r="D21" i="9"/>
  <c r="AC45" i="4"/>
  <c r="AC20" i="9" s="1"/>
  <c r="AC19" i="9"/>
  <c r="S71" i="4"/>
  <c r="S37" i="9" s="1"/>
  <c r="S36" i="9"/>
  <c r="T71" i="4"/>
  <c r="T37" i="9" s="1"/>
  <c r="T36" i="9"/>
  <c r="I45" i="4"/>
  <c r="I20" i="9" s="1"/>
  <c r="I19" i="9"/>
  <c r="AC57" i="4"/>
  <c r="AC27" i="9"/>
  <c r="AD18" i="4"/>
  <c r="AD3" i="9" s="1"/>
  <c r="AD2" i="9"/>
  <c r="E51" i="4"/>
  <c r="E24" i="9" s="1"/>
  <c r="E23" i="9"/>
  <c r="AW71" i="4"/>
  <c r="AW37" i="9" s="1"/>
  <c r="AW36" i="9"/>
  <c r="AE57" i="4"/>
  <c r="AE27" i="9"/>
  <c r="E71" i="4"/>
  <c r="E37" i="9" s="1"/>
  <c r="E36" i="9"/>
  <c r="AL71" i="4"/>
  <c r="AL37" i="9" s="1"/>
  <c r="AL36" i="9"/>
  <c r="AK45" i="4"/>
  <c r="AK20" i="9" s="1"/>
  <c r="AK19" i="9"/>
  <c r="BD45" i="4"/>
  <c r="BD20" i="9" s="1"/>
  <c r="BD19" i="9"/>
  <c r="AE45" i="4"/>
  <c r="AE20" i="9" s="1"/>
  <c r="AE19" i="9"/>
  <c r="AG57" i="4"/>
  <c r="AG27" i="9"/>
  <c r="BJ45" i="4"/>
  <c r="BJ20" i="9" s="1"/>
  <c r="BJ19" i="9"/>
  <c r="Y57" i="4"/>
  <c r="Y27" i="9"/>
  <c r="AO45" i="4"/>
  <c r="AO20" i="9" s="1"/>
  <c r="AO19" i="9"/>
  <c r="AE24" i="4"/>
  <c r="AE7" i="9" s="1"/>
  <c r="AE6" i="9"/>
  <c r="AB57" i="4"/>
  <c r="AB27" i="9"/>
  <c r="L18" i="4"/>
  <c r="L3" i="9" s="1"/>
  <c r="L2" i="9"/>
  <c r="F45" i="4"/>
  <c r="F20" i="9" s="1"/>
  <c r="F19" i="9"/>
  <c r="AL51" i="4"/>
  <c r="AL24" i="9" s="1"/>
  <c r="AL23" i="9"/>
  <c r="BG45" i="4"/>
  <c r="BG20" i="9" s="1"/>
  <c r="BG19" i="9"/>
  <c r="X45" i="4"/>
  <c r="X20" i="9" s="1"/>
  <c r="X19" i="9"/>
  <c r="AJ51" i="4"/>
  <c r="AJ24" i="9" s="1"/>
  <c r="AJ23" i="9"/>
  <c r="X71" i="4"/>
  <c r="X37" i="9" s="1"/>
  <c r="X36" i="9"/>
  <c r="BJ71" i="4"/>
  <c r="BJ37" i="9" s="1"/>
  <c r="BJ36" i="9"/>
  <c r="Z45" i="4"/>
  <c r="Z20" i="9" s="1"/>
  <c r="Z19" i="9"/>
  <c r="I51" i="4"/>
  <c r="I24" i="9" s="1"/>
  <c r="I23" i="9"/>
  <c r="O71" i="4"/>
  <c r="O37" i="9" s="1"/>
  <c r="O36" i="9"/>
  <c r="AM57" i="4"/>
  <c r="AM27" i="9"/>
  <c r="Q45" i="4"/>
  <c r="Q20" i="9" s="1"/>
  <c r="Q19" i="9"/>
  <c r="AA45" i="4"/>
  <c r="AA20" i="9" s="1"/>
  <c r="AA19" i="9"/>
  <c r="AA18" i="4"/>
  <c r="AA3" i="9" s="1"/>
  <c r="AA2" i="9"/>
  <c r="K51" i="4"/>
  <c r="K24" i="9" s="1"/>
  <c r="K23" i="9"/>
  <c r="O18" i="4"/>
  <c r="O3" i="9" s="1"/>
  <c r="O2" i="9"/>
  <c r="AD71" i="4"/>
  <c r="AD37" i="9" s="1"/>
  <c r="AD36" i="9"/>
  <c r="AX71" i="4"/>
  <c r="AX37" i="9" s="1"/>
  <c r="AX36" i="9"/>
  <c r="AR57" i="4"/>
  <c r="AR27" i="9"/>
  <c r="Y18" i="4"/>
  <c r="Y3" i="9" s="1"/>
  <c r="Y2" i="9"/>
  <c r="S45" i="4"/>
  <c r="S20" i="9" s="1"/>
  <c r="S19" i="9"/>
  <c r="AB71" i="4"/>
  <c r="AB37" i="9" s="1"/>
  <c r="AB36" i="9"/>
  <c r="AF71" i="4"/>
  <c r="AF37" i="9" s="1"/>
  <c r="AF36" i="9"/>
  <c r="Y71" i="4"/>
  <c r="Y37" i="9" s="1"/>
  <c r="Y36" i="9"/>
  <c r="AE18" i="4"/>
  <c r="AE3" i="9" s="1"/>
  <c r="AE2" i="9"/>
  <c r="AH45" i="4"/>
  <c r="AH20" i="9" s="1"/>
  <c r="AH19" i="9"/>
  <c r="J45" i="4"/>
  <c r="J20" i="9" s="1"/>
  <c r="J19" i="9"/>
  <c r="BA45" i="4"/>
  <c r="BA20" i="9" s="1"/>
  <c r="BA19" i="9"/>
  <c r="AN57" i="4"/>
  <c r="AN27" i="9"/>
  <c r="BG71" i="4"/>
  <c r="BG37" i="9" s="1"/>
  <c r="BG36" i="9"/>
  <c r="AN51" i="4"/>
  <c r="AN24" i="9" s="1"/>
  <c r="AN23" i="9"/>
  <c r="U71" i="4"/>
  <c r="U37" i="9" s="1"/>
  <c r="U36" i="9"/>
  <c r="AI51" i="4"/>
  <c r="AI24" i="9" s="1"/>
  <c r="AI23" i="9"/>
  <c r="AQ45" i="4"/>
  <c r="AQ20" i="9" s="1"/>
  <c r="AQ19" i="9"/>
  <c r="N18" i="4"/>
  <c r="N3" i="9" s="1"/>
  <c r="N2" i="9"/>
  <c r="AK18" i="4"/>
  <c r="AK3" i="9" s="1"/>
  <c r="AK2" i="9"/>
  <c r="AQ71" i="4"/>
  <c r="AQ37" i="9" s="1"/>
  <c r="AQ36" i="9"/>
  <c r="U18" i="4"/>
  <c r="U3" i="9" s="1"/>
  <c r="U2" i="9"/>
  <c r="I24" i="4"/>
  <c r="I7" i="9" s="1"/>
  <c r="I6" i="9"/>
  <c r="AA71" i="4"/>
  <c r="AA37" i="9" s="1"/>
  <c r="AA36" i="9"/>
  <c r="AH51" i="4"/>
  <c r="AH24" i="9" s="1"/>
  <c r="AH23" i="9"/>
  <c r="X51" i="4"/>
  <c r="X24" i="9" s="1"/>
  <c r="X23" i="9"/>
  <c r="AG45" i="4"/>
  <c r="AG20" i="9" s="1"/>
  <c r="AG19" i="9"/>
  <c r="BI45" i="4"/>
  <c r="BI20" i="9" s="1"/>
  <c r="BI19" i="9"/>
  <c r="E18" i="4"/>
  <c r="E3" i="9" s="1"/>
  <c r="E2" i="9"/>
  <c r="L71" i="4"/>
  <c r="L37" i="9" s="1"/>
  <c r="L36" i="9"/>
  <c r="D18" i="4"/>
  <c r="D3" i="9" s="1"/>
  <c r="D2" i="9"/>
  <c r="K18" i="4"/>
  <c r="K3" i="9" s="1"/>
  <c r="K2" i="9"/>
  <c r="AE51" i="4"/>
  <c r="AE24" i="9" s="1"/>
  <c r="AE23" i="9"/>
  <c r="T45" i="4"/>
  <c r="T20" i="9" s="1"/>
  <c r="T19" i="9"/>
  <c r="AO18" i="4"/>
  <c r="AO3" i="9" s="1"/>
  <c r="AO2" i="9"/>
  <c r="Z71" i="4"/>
  <c r="Z37" i="9" s="1"/>
  <c r="Z36" i="9"/>
  <c r="AZ45" i="4"/>
  <c r="AZ20" i="9" s="1"/>
  <c r="AZ19" i="9"/>
  <c r="Z51" i="4"/>
  <c r="Z24" i="9" s="1"/>
  <c r="Z23" i="9"/>
  <c r="M18" i="4"/>
  <c r="M3" i="9" s="1"/>
  <c r="M2" i="9"/>
  <c r="N57" i="4"/>
  <c r="N27" i="9"/>
  <c r="AJ71" i="4"/>
  <c r="AJ37" i="9" s="1"/>
  <c r="AJ36" i="9"/>
  <c r="BK45" i="4"/>
  <c r="BK20" i="9" s="1"/>
  <c r="BK19" i="9"/>
  <c r="P18" i="4"/>
  <c r="P3" i="9" s="1"/>
  <c r="P2" i="9"/>
  <c r="AN48" i="4"/>
  <c r="AN22" i="9" s="1"/>
  <c r="AN21" i="9"/>
  <c r="BA71" i="4"/>
  <c r="BA37" i="9" s="1"/>
  <c r="BA36" i="9"/>
  <c r="T77" i="4"/>
  <c r="T41" i="9" s="1"/>
  <c r="T40" i="9"/>
  <c r="X48" i="4"/>
  <c r="X22" i="9" s="1"/>
  <c r="X21" i="9"/>
  <c r="AJ45" i="4"/>
  <c r="AJ20" i="9" s="1"/>
  <c r="AJ19" i="9"/>
  <c r="AX45" i="4"/>
  <c r="AX20" i="9" s="1"/>
  <c r="AX19" i="9"/>
  <c r="Z57" i="4"/>
  <c r="Z27" i="9"/>
  <c r="P51" i="4"/>
  <c r="P24" i="9" s="1"/>
  <c r="P23" i="9"/>
  <c r="AP18" i="4"/>
  <c r="AP3" i="9" s="1"/>
  <c r="AP2" i="9"/>
  <c r="AS51" i="4"/>
  <c r="AS24" i="9" s="1"/>
  <c r="AS23" i="9"/>
  <c r="W51" i="4"/>
  <c r="W24" i="9" s="1"/>
  <c r="W23" i="9"/>
  <c r="AV45" i="4"/>
  <c r="AV20" i="9" s="1"/>
  <c r="AV19" i="9"/>
  <c r="AS45" i="4"/>
  <c r="AS20" i="9" s="1"/>
  <c r="AS19" i="9"/>
  <c r="AT51" i="4"/>
  <c r="AT24" i="9" s="1"/>
  <c r="AT23" i="9"/>
  <c r="AL18" i="4"/>
  <c r="AL3" i="9" s="1"/>
  <c r="AL2" i="9"/>
  <c r="J51" i="4"/>
  <c r="J24" i="9" s="1"/>
  <c r="J23" i="9"/>
  <c r="V45" i="4"/>
  <c r="V20" i="9" s="1"/>
  <c r="V19" i="9"/>
  <c r="AI18" i="4"/>
  <c r="AI3" i="9" s="1"/>
  <c r="AI2" i="9"/>
  <c r="H18" i="4"/>
  <c r="H3" i="9" s="1"/>
  <c r="H2" i="9"/>
  <c r="Q18" i="4"/>
  <c r="Q3" i="9" s="1"/>
  <c r="Q2" i="9"/>
  <c r="AT57" i="4"/>
  <c r="AT28" i="9" s="1"/>
  <c r="AT27" i="9"/>
  <c r="K71" i="4"/>
  <c r="K37" i="9" s="1"/>
  <c r="K36" i="9"/>
  <c r="J71" i="4"/>
  <c r="J37" i="9" s="1"/>
  <c r="J36" i="9"/>
  <c r="AQ18" i="4"/>
  <c r="AQ3" i="9" s="1"/>
  <c r="AQ2" i="9"/>
  <c r="O57" i="4"/>
  <c r="O28" i="9" s="1"/>
  <c r="O27" i="9"/>
  <c r="BF45" i="4"/>
  <c r="BF20" i="9" s="1"/>
  <c r="BF19" i="9"/>
  <c r="G45" i="4"/>
  <c r="G20" i="9" s="1"/>
  <c r="G19" i="9"/>
  <c r="AM45" i="4"/>
  <c r="AM20" i="9" s="1"/>
  <c r="AM19" i="9"/>
  <c r="F18" i="4"/>
  <c r="F3" i="9" s="1"/>
  <c r="F2" i="9"/>
  <c r="BB45" i="4"/>
  <c r="BB20" i="9" s="1"/>
  <c r="BB19" i="9"/>
  <c r="W71" i="4"/>
  <c r="W37" i="9" s="1"/>
  <c r="W36" i="9"/>
  <c r="BH45" i="4"/>
  <c r="BH20" i="9" s="1"/>
  <c r="BH19" i="9"/>
  <c r="AO71" i="4"/>
  <c r="AO37" i="9" s="1"/>
  <c r="AO36" i="9"/>
  <c r="BB71" i="4"/>
  <c r="BB37" i="9" s="1"/>
  <c r="BB36" i="9"/>
  <c r="U51" i="4"/>
  <c r="U24" i="9" s="1"/>
  <c r="U23" i="9"/>
  <c r="BC71" i="4"/>
  <c r="BC37" i="9" s="1"/>
  <c r="BC36" i="9"/>
  <c r="CE45" i="4"/>
  <c r="CE20" i="9" s="1"/>
  <c r="CE19" i="9"/>
  <c r="AD51" i="4"/>
  <c r="AD24" i="9" s="1"/>
  <c r="AD23" i="9"/>
  <c r="AA24" i="4"/>
  <c r="AA7" i="9" s="1"/>
  <c r="AA6" i="9"/>
  <c r="AR51" i="4"/>
  <c r="AR24" i="9" s="1"/>
  <c r="AR23" i="9"/>
  <c r="Z18" i="4"/>
  <c r="Z3" i="9" s="1"/>
  <c r="Z2" i="9"/>
  <c r="AO51" i="4"/>
  <c r="AO24" i="9" s="1"/>
  <c r="AO23" i="9"/>
  <c r="X18" i="4"/>
  <c r="X3" i="9" s="1"/>
  <c r="X2" i="9"/>
  <c r="AR71" i="4"/>
  <c r="AR37" i="9" s="1"/>
  <c r="AR36" i="9"/>
  <c r="Q71" i="4"/>
  <c r="Q37" i="9" s="1"/>
  <c r="Q36" i="9"/>
  <c r="D54" i="4"/>
  <c r="D26" i="9" s="1"/>
  <c r="D25" i="9"/>
  <c r="D71" i="4"/>
  <c r="D37" i="9" s="1"/>
  <c r="D36" i="9"/>
  <c r="AD24" i="4"/>
  <c r="AD7" i="9" s="1"/>
  <c r="AD6" i="9"/>
  <c r="AC71" i="4"/>
  <c r="AC37" i="9" s="1"/>
  <c r="AC36" i="9"/>
  <c r="AZ71" i="4"/>
  <c r="AZ37" i="9" s="1"/>
  <c r="AZ36" i="9"/>
  <c r="AI45" i="4"/>
  <c r="AI20" i="9" s="1"/>
  <c r="AI19" i="9"/>
  <c r="AM71" i="4"/>
  <c r="AM37" i="9" s="1"/>
  <c r="AM36" i="9"/>
  <c r="V51" i="4"/>
  <c r="V24" i="9" s="1"/>
  <c r="V23" i="9"/>
  <c r="M45" i="4"/>
  <c r="M20" i="9" s="1"/>
  <c r="M19" i="9"/>
  <c r="AP57" i="4"/>
  <c r="AP28" i="9" s="1"/>
  <c r="AP27" i="9"/>
  <c r="AT54" i="4"/>
  <c r="AT26" i="9" s="1"/>
  <c r="AT25" i="9"/>
  <c r="G57" i="4"/>
  <c r="G27" i="9"/>
  <c r="BE71" i="4"/>
  <c r="BE37" i="9" s="1"/>
  <c r="BE36" i="9"/>
  <c r="I18" i="4"/>
  <c r="I3" i="9" s="1"/>
  <c r="I2" i="9"/>
  <c r="L45" i="4"/>
  <c r="L20" i="9" s="1"/>
  <c r="L19" i="9"/>
  <c r="AN18" i="4"/>
  <c r="AN3" i="9" s="1"/>
  <c r="AN2" i="9"/>
  <c r="G51" i="4"/>
  <c r="G24" i="9" s="1"/>
  <c r="G23" i="9"/>
  <c r="AN71" i="4"/>
  <c r="AN37" i="9" s="1"/>
  <c r="AN36" i="9"/>
  <c r="AL45" i="4"/>
  <c r="AL20" i="9" s="1"/>
  <c r="AL19" i="9"/>
  <c r="AG71" i="4"/>
  <c r="AG37" i="9" s="1"/>
  <c r="AG36" i="9"/>
  <c r="M51" i="4"/>
  <c r="M24" i="9" s="1"/>
  <c r="M23" i="9"/>
  <c r="T18" i="4"/>
  <c r="T3" i="9" s="1"/>
  <c r="T2" i="9"/>
  <c r="T24" i="4"/>
  <c r="T7" i="9" s="1"/>
  <c r="T6" i="9"/>
  <c r="AP45" i="4"/>
  <c r="AP20" i="9" s="1"/>
  <c r="AP19" i="9"/>
  <c r="G18" i="4"/>
  <c r="G3" i="9" s="1"/>
  <c r="G2" i="9"/>
  <c r="AQ57" i="4"/>
  <c r="AQ28" i="9" s="1"/>
  <c r="AQ27" i="9"/>
  <c r="AS18" i="4"/>
  <c r="AS3" i="9" s="1"/>
  <c r="AS2" i="9"/>
  <c r="T51" i="4"/>
  <c r="T24" i="9" s="1"/>
  <c r="T23" i="9"/>
  <c r="V18" i="4"/>
  <c r="V3" i="9" s="1"/>
  <c r="V2" i="9"/>
  <c r="F71" i="4"/>
  <c r="F37" i="9" s="1"/>
  <c r="F36" i="9"/>
  <c r="I57" i="4"/>
  <c r="I27" i="9"/>
  <c r="AI71" i="4"/>
  <c r="AI37" i="9" s="1"/>
  <c r="AI36" i="9"/>
  <c r="AC51" i="4"/>
  <c r="AC24" i="9" s="1"/>
  <c r="AC23" i="9"/>
  <c r="AC18" i="4"/>
  <c r="AC3" i="9" s="1"/>
  <c r="AC2" i="9"/>
  <c r="Y24" i="4"/>
  <c r="Y7" i="9" s="1"/>
  <c r="Y6" i="9"/>
  <c r="AB51" i="4"/>
  <c r="AB24" i="9" s="1"/>
  <c r="AB23" i="9"/>
  <c r="N45" i="4"/>
  <c r="N20" i="9" s="1"/>
  <c r="N19" i="9"/>
  <c r="AF18" i="4"/>
  <c r="AF3" i="9" s="1"/>
  <c r="AF2" i="9"/>
  <c r="Y45" i="4"/>
  <c r="Y20" i="9" s="1"/>
  <c r="Y19" i="9"/>
  <c r="AG51" i="4"/>
  <c r="AG24" i="9" s="1"/>
  <c r="AG23" i="9"/>
  <c r="AP71" i="4"/>
  <c r="AP37" i="9" s="1"/>
  <c r="AP36" i="9"/>
  <c r="E45" i="4"/>
  <c r="E20" i="9" s="1"/>
  <c r="E19" i="9"/>
  <c r="AE71" i="4"/>
  <c r="AE37" i="9" s="1"/>
  <c r="AE36" i="9"/>
  <c r="AT45" i="4"/>
  <c r="AT20" i="9" s="1"/>
  <c r="AT19" i="9"/>
  <c r="K45" i="4"/>
  <c r="K20" i="9" s="1"/>
  <c r="K19" i="9"/>
  <c r="CE71" i="4"/>
  <c r="CE37" i="9" s="1"/>
  <c r="CE36" i="9"/>
  <c r="AJ18" i="4"/>
  <c r="AJ3" i="9" s="1"/>
  <c r="AJ2" i="9"/>
  <c r="S18" i="4"/>
  <c r="S3" i="9" s="1"/>
  <c r="S2" i="9"/>
  <c r="P45" i="4"/>
  <c r="P20" i="9" s="1"/>
  <c r="P19" i="9"/>
  <c r="H45" i="4"/>
  <c r="H20" i="9" s="1"/>
  <c r="H19" i="9"/>
  <c r="U45" i="4"/>
  <c r="U20" i="9" s="1"/>
  <c r="U19" i="9"/>
  <c r="AA51" i="4"/>
  <c r="AA24" i="9" s="1"/>
  <c r="AA23" i="9"/>
  <c r="G24" i="4"/>
  <c r="G7" i="9" s="1"/>
  <c r="G6" i="9"/>
  <c r="S51" i="4"/>
  <c r="S24" i="9" s="1"/>
  <c r="S23" i="9"/>
  <c r="AY45" i="4"/>
  <c r="AY20" i="9" s="1"/>
  <c r="AY19" i="9"/>
  <c r="P57" i="4"/>
  <c r="P28" i="9" s="1"/>
  <c r="P27" i="9"/>
  <c r="AA54" i="4"/>
  <c r="AA26" i="9" s="1"/>
  <c r="AA25" i="9"/>
  <c r="AM51" i="4"/>
  <c r="AM24" i="9" s="1"/>
  <c r="AM23" i="9"/>
  <c r="AV71" i="4"/>
  <c r="AV37" i="9" s="1"/>
  <c r="AV36" i="9"/>
  <c r="AI77" i="4"/>
  <c r="AI41" i="9" s="1"/>
  <c r="AI40" i="9"/>
  <c r="AC63" i="4"/>
  <c r="AC32" i="9" s="1"/>
  <c r="AC28" i="9"/>
  <c r="AE63" i="4"/>
  <c r="AE32" i="9" s="1"/>
  <c r="AE28" i="9"/>
  <c r="AG63" i="4"/>
  <c r="AG32" i="9" s="1"/>
  <c r="AG28" i="9"/>
  <c r="Y63" i="4"/>
  <c r="Y32" i="9" s="1"/>
  <c r="Y28" i="9"/>
  <c r="AB63" i="4"/>
  <c r="AB32" i="9" s="1"/>
  <c r="AB28" i="9"/>
  <c r="AM63" i="4"/>
  <c r="AM32" i="9" s="1"/>
  <c r="AM28" i="9"/>
  <c r="BJ51" i="4"/>
  <c r="BJ24" i="9" s="1"/>
  <c r="BJ23" i="9"/>
  <c r="AT24" i="4"/>
  <c r="AT7" i="9" s="1"/>
  <c r="AT6" i="9"/>
  <c r="N63" i="4"/>
  <c r="N32" i="9" s="1"/>
  <c r="N28" i="9"/>
  <c r="Z63" i="4"/>
  <c r="Z32" i="9" s="1"/>
  <c r="Z28" i="9"/>
  <c r="AT63" i="4"/>
  <c r="AT32" i="9" s="1"/>
  <c r="BK51" i="4"/>
  <c r="BK24" i="9" s="1"/>
  <c r="BK23" i="9"/>
  <c r="O63" i="4"/>
  <c r="O32" i="9" s="1"/>
  <c r="AX51" i="4"/>
  <c r="AX24" i="9" s="1"/>
  <c r="AX23" i="9"/>
  <c r="BM51" i="4"/>
  <c r="BM24" i="9" s="1"/>
  <c r="BM23" i="9"/>
  <c r="BC63" i="4"/>
  <c r="BC32" i="9" s="1"/>
  <c r="BC28" i="9"/>
  <c r="AP63" i="4"/>
  <c r="AP32" i="9" s="1"/>
  <c r="G63" i="4"/>
  <c r="G32" i="9" s="1"/>
  <c r="G28" i="9"/>
  <c r="AQ63" i="4"/>
  <c r="AQ32" i="9" s="1"/>
  <c r="AW57" i="4"/>
  <c r="AW27" i="9"/>
  <c r="AV54" i="4"/>
  <c r="AV26" i="9" s="1"/>
  <c r="AV25" i="9"/>
  <c r="I63" i="4"/>
  <c r="I32" i="9" s="1"/>
  <c r="I28" i="9"/>
  <c r="CE48" i="4"/>
  <c r="CE22" i="9" s="1"/>
  <c r="CE21" i="9"/>
  <c r="AX63" i="4"/>
  <c r="AX32" i="9" s="1"/>
  <c r="AX28" i="9"/>
  <c r="P63" i="4"/>
  <c r="P32" i="9" s="1"/>
  <c r="AV51" i="4"/>
  <c r="AV24" i="9" s="1"/>
  <c r="AV23" i="9"/>
  <c r="AN63" i="4"/>
  <c r="AN32" i="9" s="1"/>
  <c r="AN28" i="9"/>
  <c r="AI63" i="4"/>
  <c r="AI32" i="9" s="1"/>
  <c r="AI28" i="9"/>
  <c r="Q63" i="4"/>
  <c r="Q32" i="9" s="1"/>
  <c r="Q28" i="9"/>
  <c r="BB57" i="4"/>
  <c r="BB27" i="9"/>
  <c r="L63" i="4"/>
  <c r="L32" i="9" s="1"/>
  <c r="L28" i="9"/>
  <c r="AD63" i="4"/>
  <c r="AD32" i="9" s="1"/>
  <c r="AD28" i="9"/>
  <c r="AV48" i="4"/>
  <c r="AV22" i="9" s="1"/>
  <c r="AV21" i="9"/>
  <c r="AV24" i="4"/>
  <c r="AV7" i="9" s="1"/>
  <c r="AV6" i="9"/>
  <c r="AU51" i="4"/>
  <c r="AU24" i="9" s="1"/>
  <c r="AU23" i="9"/>
  <c r="AK63" i="4"/>
  <c r="AK32" i="9" s="1"/>
  <c r="AK28" i="9"/>
  <c r="AW48" i="4"/>
  <c r="AW22" i="9" s="1"/>
  <c r="AW21" i="9"/>
  <c r="H63" i="4"/>
  <c r="H32" i="9" s="1"/>
  <c r="H28" i="9"/>
  <c r="AR63" i="4"/>
  <c r="AR32" i="9" s="1"/>
  <c r="AR28" i="9"/>
  <c r="W63" i="4"/>
  <c r="W32" i="9" s="1"/>
  <c r="W28" i="9"/>
  <c r="BS76" i="1"/>
  <c r="P74" i="4"/>
  <c r="P39" i="9" s="1"/>
  <c r="O74" i="4"/>
  <c r="O39" i="9" s="1"/>
  <c r="T48" i="4"/>
  <c r="T22" i="9" s="1"/>
  <c r="Y48" i="4"/>
  <c r="Y22" i="9" s="1"/>
  <c r="S48" i="4"/>
  <c r="S22" i="9" s="1"/>
  <c r="J74" i="4"/>
  <c r="J39" i="9" s="1"/>
  <c r="K74" i="4"/>
  <c r="K39" i="9" s="1"/>
  <c r="N48" i="4"/>
  <c r="N22" i="9" s="1"/>
  <c r="AJ48" i="4"/>
  <c r="AJ22" i="9" s="1"/>
  <c r="AO48" i="4"/>
  <c r="AO22" i="9" s="1"/>
  <c r="AH74" i="4"/>
  <c r="AH39" i="9" s="1"/>
  <c r="M74" i="4"/>
  <c r="M39" i="9" s="1"/>
  <c r="AQ74" i="4"/>
  <c r="AQ39" i="9" s="1"/>
  <c r="F48" i="4"/>
  <c r="F22" i="9" s="1"/>
  <c r="AD74" i="4"/>
  <c r="AD39" i="9" s="1"/>
  <c r="U74" i="4"/>
  <c r="U39" i="9" s="1"/>
  <c r="E48" i="4"/>
  <c r="E22" i="9" s="1"/>
  <c r="AB74" i="4"/>
  <c r="AB39" i="9" s="1"/>
  <c r="BG18" i="4"/>
  <c r="BG3" i="9" s="1"/>
  <c r="AC48" i="4"/>
  <c r="AC22" i="9" s="1"/>
  <c r="AB48" i="4"/>
  <c r="AB22" i="9" s="1"/>
  <c r="P48" i="4"/>
  <c r="P22" i="9" s="1"/>
  <c r="W48" i="4"/>
  <c r="W22" i="9" s="1"/>
  <c r="BD18" i="4"/>
  <c r="BD3" i="9" s="1"/>
  <c r="W74" i="4"/>
  <c r="W39" i="9" s="1"/>
  <c r="I48" i="4"/>
  <c r="I22" i="9" s="1"/>
  <c r="AA74" i="4"/>
  <c r="AA39" i="9" s="1"/>
  <c r="CE74" i="4"/>
  <c r="CE39" i="9" s="1"/>
  <c r="D74" i="4"/>
  <c r="D39" i="9" s="1"/>
  <c r="AU18" i="4"/>
  <c r="AU3" i="9" s="1"/>
  <c r="D21" i="4"/>
  <c r="D5" i="9" s="1"/>
  <c r="AG48" i="4"/>
  <c r="AG22" i="9" s="1"/>
  <c r="Q74" i="4"/>
  <c r="Q39" i="9" s="1"/>
  <c r="AL74" i="4"/>
  <c r="AL39" i="9" s="1"/>
  <c r="Z74" i="4"/>
  <c r="Z39" i="9" s="1"/>
  <c r="AZ18" i="4"/>
  <c r="AZ3" i="9" s="1"/>
  <c r="G48" i="4"/>
  <c r="G22" i="9" s="1"/>
  <c r="AO74" i="4"/>
  <c r="AO39" i="9" s="1"/>
  <c r="AJ74" i="4"/>
  <c r="AJ39" i="9" s="1"/>
  <c r="L74" i="4"/>
  <c r="L39" i="9" s="1"/>
  <c r="CE18" i="4"/>
  <c r="CE3" i="9" s="1"/>
  <c r="AV18" i="4"/>
  <c r="AV3" i="9" s="1"/>
  <c r="AR48" i="4"/>
  <c r="AR22" i="9" s="1"/>
  <c r="AE74" i="4"/>
  <c r="AE39" i="9" s="1"/>
  <c r="M48" i="4"/>
  <c r="M22" i="9" s="1"/>
  <c r="AN74" i="4"/>
  <c r="AN39" i="9" s="1"/>
  <c r="AP74" i="4"/>
  <c r="AP39" i="9" s="1"/>
  <c r="AR74" i="4"/>
  <c r="AR39" i="9" s="1"/>
  <c r="AA48" i="4"/>
  <c r="AA22" i="9" s="1"/>
  <c r="AU74" i="4"/>
  <c r="AU39" i="9" s="1"/>
  <c r="AE48" i="4"/>
  <c r="AE22" i="9" s="1"/>
  <c r="AM48" i="4"/>
  <c r="AM22" i="9" s="1"/>
  <c r="S74" i="4"/>
  <c r="S39" i="9" s="1"/>
  <c r="G74" i="4"/>
  <c r="G39" i="9" s="1"/>
  <c r="V74" i="4"/>
  <c r="V39" i="9" s="1"/>
  <c r="AP48" i="4"/>
  <c r="AP22" i="9" s="1"/>
  <c r="AI74" i="4"/>
  <c r="AI39" i="9" s="1"/>
  <c r="AT48" i="4"/>
  <c r="AT22" i="9" s="1"/>
  <c r="AQ48" i="4"/>
  <c r="AQ22" i="9" s="1"/>
  <c r="AK74" i="4"/>
  <c r="AK39" i="9" s="1"/>
  <c r="AX18" i="4"/>
  <c r="AX3" i="9" s="1"/>
  <c r="U48" i="4"/>
  <c r="U22" i="9" s="1"/>
  <c r="AS74" i="4"/>
  <c r="AS39" i="9" s="1"/>
  <c r="AH48" i="4"/>
  <c r="AH22" i="9" s="1"/>
  <c r="N74" i="4"/>
  <c r="N39" i="9" s="1"/>
  <c r="X74" i="4"/>
  <c r="X39" i="9" s="1"/>
  <c r="AF74" i="4"/>
  <c r="AF39" i="9" s="1"/>
  <c r="L48" i="4"/>
  <c r="L22" i="9" s="1"/>
  <c r="Q48" i="4"/>
  <c r="Q22" i="9" s="1"/>
  <c r="H48" i="4"/>
  <c r="H22" i="9" s="1"/>
  <c r="AT74" i="4"/>
  <c r="AT39" i="9" s="1"/>
  <c r="AS48" i="4"/>
  <c r="AS22" i="9" s="1"/>
  <c r="D60" i="4"/>
  <c r="D29" i="9" s="1"/>
  <c r="D45" i="4"/>
  <c r="D20" i="9" s="1"/>
  <c r="AD48" i="4"/>
  <c r="AD22" i="9" s="1"/>
  <c r="AL48" i="4"/>
  <c r="AL22" i="9" s="1"/>
  <c r="AG74" i="4"/>
  <c r="AG39" i="9" s="1"/>
  <c r="Y74" i="4"/>
  <c r="Y39" i="9" s="1"/>
  <c r="T74" i="4"/>
  <c r="T39" i="9" s="1"/>
  <c r="AF48" i="4"/>
  <c r="AF22" i="9" s="1"/>
  <c r="AY18" i="4"/>
  <c r="AY3" i="9" s="1"/>
  <c r="BC18" i="4"/>
  <c r="BC3" i="9" s="1"/>
  <c r="AK48" i="4"/>
  <c r="AK22" i="9" s="1"/>
  <c r="BA18" i="4"/>
  <c r="BA3" i="9" s="1"/>
  <c r="R74" i="4"/>
  <c r="R39" i="9" s="1"/>
  <c r="H74" i="4"/>
  <c r="H39" i="9" s="1"/>
  <c r="AV74" i="4"/>
  <c r="AV39" i="9" s="1"/>
  <c r="K48" i="4"/>
  <c r="K22" i="9" s="1"/>
  <c r="V48" i="4"/>
  <c r="V22" i="9" s="1"/>
  <c r="J48" i="4"/>
  <c r="J22" i="9" s="1"/>
  <c r="AI48" i="4"/>
  <c r="AI22" i="9" s="1"/>
  <c r="BI18" i="4"/>
  <c r="BI3" i="9" s="1"/>
  <c r="J27" i="4"/>
  <c r="J9" i="9" s="1"/>
  <c r="K54" i="4"/>
  <c r="K26" i="9" s="1"/>
  <c r="S54" i="4"/>
  <c r="S26" i="9" s="1"/>
  <c r="AH54" i="4"/>
  <c r="AH26" i="9" s="1"/>
  <c r="U27" i="4"/>
  <c r="U9" i="9" s="1"/>
  <c r="AK27" i="4"/>
  <c r="AK9" i="9" s="1"/>
  <c r="AQ27" i="4"/>
  <c r="AQ9" i="9" s="1"/>
  <c r="T80" i="4"/>
  <c r="T43" i="9" s="1"/>
  <c r="AB27" i="4"/>
  <c r="AB9" i="9" s="1"/>
  <c r="O54" i="4"/>
  <c r="O26" i="9" s="1"/>
  <c r="Z54" i="4"/>
  <c r="N54" i="4"/>
  <c r="N26" i="9" s="1"/>
  <c r="X27" i="4"/>
  <c r="X9" i="9" s="1"/>
  <c r="P54" i="4"/>
  <c r="P26" i="9" s="1"/>
  <c r="R27" i="4"/>
  <c r="R9" i="9" s="1"/>
  <c r="AM27" i="4"/>
  <c r="AM9" i="9" s="1"/>
  <c r="Q80" i="4"/>
  <c r="Q43" i="9" s="1"/>
  <c r="AL54" i="4"/>
  <c r="AL26" i="9" s="1"/>
  <c r="S27" i="4"/>
  <c r="S9" i="9" s="1"/>
  <c r="F80" i="4"/>
  <c r="F43" i="9" s="1"/>
  <c r="AM80" i="4"/>
  <c r="AM43" i="9" s="1"/>
  <c r="AE80" i="4"/>
  <c r="AE43" i="9" s="1"/>
  <c r="AO80" i="4"/>
  <c r="AO43" i="9" s="1"/>
  <c r="H27" i="4"/>
  <c r="H9" i="9" s="1"/>
  <c r="AA27" i="4"/>
  <c r="AA9" i="9" s="1"/>
  <c r="AP80" i="4"/>
  <c r="AP43" i="9" s="1"/>
  <c r="AO27" i="4"/>
  <c r="AO9" i="9" s="1"/>
  <c r="D27" i="4"/>
  <c r="D9" i="9" s="1"/>
  <c r="V80" i="4"/>
  <c r="V43" i="9" s="1"/>
  <c r="M80" i="4"/>
  <c r="M43" i="9" s="1"/>
  <c r="AC80" i="4"/>
  <c r="AC43" i="9" s="1"/>
  <c r="G27" i="4"/>
  <c r="G9" i="9" s="1"/>
  <c r="G80" i="4"/>
  <c r="G43" i="9" s="1"/>
  <c r="N27" i="4"/>
  <c r="N9" i="9" s="1"/>
  <c r="W27" i="4"/>
  <c r="W9" i="9" s="1"/>
  <c r="AL80" i="4"/>
  <c r="AL43" i="9" s="1"/>
  <c r="H54" i="4"/>
  <c r="H26" i="9" s="1"/>
  <c r="AN27" i="4"/>
  <c r="AN9" i="9" s="1"/>
  <c r="AG80" i="4"/>
  <c r="AG43" i="9" s="1"/>
  <c r="AP27" i="4"/>
  <c r="AP9" i="9" s="1"/>
  <c r="AJ27" i="4"/>
  <c r="AJ9" i="9" s="1"/>
  <c r="Y54" i="4"/>
  <c r="Y26" i="9" s="1"/>
  <c r="H80" i="4"/>
  <c r="H43" i="9" s="1"/>
  <c r="E27" i="4"/>
  <c r="E9" i="9" s="1"/>
  <c r="O80" i="4"/>
  <c r="O43" i="9" s="1"/>
  <c r="Z80" i="4"/>
  <c r="Z43" i="9" s="1"/>
  <c r="U80" i="4"/>
  <c r="U43" i="9" s="1"/>
  <c r="AS80" i="4"/>
  <c r="AS43" i="9" s="1"/>
  <c r="AS27" i="4"/>
  <c r="AS9" i="9" s="1"/>
  <c r="AC27" i="4"/>
  <c r="AC9" i="9" s="1"/>
  <c r="AF80" i="4"/>
  <c r="AF43" i="9" s="1"/>
  <c r="J80" i="4"/>
  <c r="J43" i="9" s="1"/>
  <c r="AD54" i="4"/>
  <c r="AD26" i="9" s="1"/>
  <c r="AN54" i="4"/>
  <c r="AN26" i="9" s="1"/>
  <c r="X80" i="4"/>
  <c r="X43" i="9" s="1"/>
  <c r="AO54" i="4"/>
  <c r="AO26" i="9" s="1"/>
  <c r="X54" i="4"/>
  <c r="X26" i="9" s="1"/>
  <c r="AK54" i="4"/>
  <c r="AK26" i="9" s="1"/>
  <c r="I80" i="4"/>
  <c r="I43" i="9" s="1"/>
  <c r="AB54" i="4"/>
  <c r="AB26" i="9" s="1"/>
  <c r="Y80" i="4"/>
  <c r="Y43" i="9" s="1"/>
  <c r="G54" i="4"/>
  <c r="G26" i="9" s="1"/>
  <c r="AS54" i="4"/>
  <c r="AS26" i="9" s="1"/>
  <c r="AK80" i="4"/>
  <c r="AK43" i="9" s="1"/>
  <c r="AP54" i="4"/>
  <c r="AP26" i="9" s="1"/>
  <c r="AI54" i="4"/>
  <c r="AI26" i="9" s="1"/>
  <c r="F27" i="4"/>
  <c r="F9" i="9" s="1"/>
  <c r="AE27" i="4"/>
  <c r="AE9" i="9" s="1"/>
  <c r="AD27" i="4"/>
  <c r="AD9" i="9" s="1"/>
  <c r="I54" i="4"/>
  <c r="I26" i="9" s="1"/>
  <c r="Q54" i="4"/>
  <c r="Q26" i="9" s="1"/>
  <c r="AQ54" i="4"/>
  <c r="AQ26" i="9" s="1"/>
  <c r="AH27" i="4"/>
  <c r="AH9" i="9" s="1"/>
  <c r="V54" i="4"/>
  <c r="V26" i="9" s="1"/>
  <c r="AR27" i="4"/>
  <c r="AR9" i="9" s="1"/>
  <c r="AJ80" i="4"/>
  <c r="AJ43" i="9" s="1"/>
  <c r="AG54" i="4"/>
  <c r="AG26" i="9" s="1"/>
  <c r="M27" i="4"/>
  <c r="M9" i="9" s="1"/>
  <c r="W54" i="4"/>
  <c r="W26" i="9" s="1"/>
  <c r="AR54" i="4"/>
  <c r="AR26" i="9" s="1"/>
  <c r="E80" i="4"/>
  <c r="E43" i="9" s="1"/>
  <c r="Y27" i="4"/>
  <c r="Y9" i="9" s="1"/>
  <c r="D80" i="4"/>
  <c r="D43" i="9" s="1"/>
  <c r="J54" i="4"/>
  <c r="J26" i="9" s="1"/>
  <c r="AI80" i="4"/>
  <c r="AI43" i="9" s="1"/>
  <c r="AE54" i="4"/>
  <c r="AE26" i="9" s="1"/>
  <c r="AG27" i="4"/>
  <c r="AG9" i="9" s="1"/>
  <c r="AT80" i="4"/>
  <c r="AT43" i="9" s="1"/>
  <c r="V27" i="4"/>
  <c r="V9" i="9" s="1"/>
  <c r="T27" i="4"/>
  <c r="T9" i="9" s="1"/>
  <c r="F54" i="4"/>
  <c r="F26" i="9" s="1"/>
  <c r="AN80" i="4"/>
  <c r="AN43" i="9" s="1"/>
  <c r="L54" i="4"/>
  <c r="L26" i="9" s="1"/>
  <c r="I27" i="4"/>
  <c r="I9" i="9" s="1"/>
  <c r="AI27" i="4"/>
  <c r="AI9" i="9" s="1"/>
  <c r="Z27" i="4"/>
  <c r="Z9" i="9" s="1"/>
  <c r="P80" i="4"/>
  <c r="P43" i="9" s="1"/>
  <c r="W80" i="4"/>
  <c r="W43" i="9" s="1"/>
  <c r="AT27" i="4"/>
  <c r="AT9" i="9" s="1"/>
  <c r="AF54" i="4"/>
  <c r="AF26" i="9" s="1"/>
  <c r="AL27" i="4"/>
  <c r="AL9" i="9" s="1"/>
  <c r="AB80" i="4"/>
  <c r="AB43" i="9" s="1"/>
  <c r="AC54" i="4"/>
  <c r="AC26" i="9" s="1"/>
  <c r="R54" i="4"/>
  <c r="R26" i="9" s="1"/>
  <c r="R80" i="4"/>
  <c r="R43" i="9" s="1"/>
  <c r="K27" i="4"/>
  <c r="K9" i="9" s="1"/>
  <c r="K80" i="4"/>
  <c r="K43" i="9" s="1"/>
  <c r="E54" i="4"/>
  <c r="E26" i="9" s="1"/>
  <c r="AM54" i="4"/>
  <c r="AM26" i="9" s="1"/>
  <c r="N80" i="4"/>
  <c r="N43" i="9" s="1"/>
  <c r="AF27" i="4"/>
  <c r="AF9" i="9" s="1"/>
  <c r="AQ80" i="4"/>
  <c r="AQ43" i="9" s="1"/>
  <c r="AH80" i="4"/>
  <c r="AH43" i="9" s="1"/>
  <c r="O27" i="4"/>
  <c r="O9" i="9" s="1"/>
  <c r="AR80" i="4"/>
  <c r="AR43" i="9" s="1"/>
  <c r="L80" i="4"/>
  <c r="L43" i="9" s="1"/>
  <c r="V60" i="4"/>
  <c r="V29" i="9" s="1"/>
  <c r="S60" i="4"/>
  <c r="S29" i="9" s="1"/>
  <c r="AN60" i="4"/>
  <c r="AN29" i="9" s="1"/>
  <c r="L60" i="4"/>
  <c r="L29" i="9" s="1"/>
  <c r="Y60" i="4"/>
  <c r="Y29" i="9" s="1"/>
  <c r="AT60" i="4"/>
  <c r="AT29" i="9" s="1"/>
  <c r="AH60" i="4"/>
  <c r="AH29" i="9" s="1"/>
  <c r="H60" i="4"/>
  <c r="H29" i="9" s="1"/>
  <c r="N60" i="4"/>
  <c r="N29" i="9" s="1"/>
  <c r="AC60" i="4"/>
  <c r="AC29" i="9" s="1"/>
  <c r="K60" i="4"/>
  <c r="K29" i="9" s="1"/>
  <c r="AE60" i="4"/>
  <c r="AE29" i="9" s="1"/>
  <c r="W60" i="4"/>
  <c r="W29" i="9" s="1"/>
  <c r="AW60" i="4"/>
  <c r="AW29" i="9" s="1"/>
  <c r="AM60" i="4"/>
  <c r="AM29" i="9" s="1"/>
  <c r="U60" i="4"/>
  <c r="U29" i="9" s="1"/>
  <c r="Q60" i="4"/>
  <c r="Q29" i="9" s="1"/>
  <c r="AI60" i="4"/>
  <c r="AI29" i="9" s="1"/>
  <c r="AO60" i="4"/>
  <c r="AO29" i="9" s="1"/>
  <c r="AL60" i="4"/>
  <c r="AL29" i="9" s="1"/>
  <c r="AB60" i="4"/>
  <c r="AB29" i="9" s="1"/>
  <c r="I60" i="4"/>
  <c r="I29" i="9" s="1"/>
  <c r="F60" i="4"/>
  <c r="F29" i="9" s="1"/>
  <c r="AJ60" i="4"/>
  <c r="AJ29" i="9" s="1"/>
  <c r="AK60" i="4"/>
  <c r="AK29" i="9" s="1"/>
  <c r="AS60" i="4"/>
  <c r="AS29" i="9" s="1"/>
  <c r="J60" i="4"/>
  <c r="J29" i="9" s="1"/>
  <c r="P60" i="4"/>
  <c r="P29" i="9" s="1"/>
  <c r="G60" i="4"/>
  <c r="G29" i="9" s="1"/>
  <c r="CE60" i="4"/>
  <c r="CE29" i="9" s="1"/>
  <c r="T60" i="4"/>
  <c r="T29" i="9" s="1"/>
  <c r="E60" i="4"/>
  <c r="E29" i="9" s="1"/>
  <c r="X60" i="4"/>
  <c r="X29" i="9" s="1"/>
  <c r="AD60" i="4"/>
  <c r="AD29" i="9" s="1"/>
  <c r="AR60" i="4"/>
  <c r="AR29" i="9" s="1"/>
  <c r="AF60" i="4"/>
  <c r="AF29" i="9" s="1"/>
  <c r="AU60" i="4"/>
  <c r="AU29" i="9" s="1"/>
  <c r="AQ60" i="4"/>
  <c r="AQ29" i="9" s="1"/>
  <c r="AG60" i="4"/>
  <c r="AG29" i="9" s="1"/>
  <c r="M60" i="4"/>
  <c r="M29" i="9" s="1"/>
  <c r="O60" i="4"/>
  <c r="O29" i="9" s="1"/>
  <c r="R60" i="4"/>
  <c r="R29" i="9" s="1"/>
  <c r="AP60" i="4"/>
  <c r="AP29" i="9" s="1"/>
  <c r="Z60" i="4"/>
  <c r="Z29" i="9" s="1"/>
  <c r="AV60" i="4"/>
  <c r="AV29" i="9" s="1"/>
  <c r="AA60" i="4"/>
  <c r="AA29" i="9" s="1"/>
  <c r="AV57" i="4"/>
  <c r="AY57" i="4"/>
  <c r="X57" i="4"/>
  <c r="AA57" i="4"/>
  <c r="BD57" i="4"/>
  <c r="BA57" i="4"/>
  <c r="U57" i="4"/>
  <c r="F24" i="4"/>
  <c r="F7" i="9" s="1"/>
  <c r="BE57" i="4"/>
  <c r="H77" i="4"/>
  <c r="H41" i="9" s="1"/>
  <c r="AR24" i="4"/>
  <c r="AR7" i="9" s="1"/>
  <c r="AH57" i="4"/>
  <c r="AL57" i="4"/>
  <c r="S57" i="4"/>
  <c r="M24" i="4"/>
  <c r="M7" i="9" s="1"/>
  <c r="D77" i="4"/>
  <c r="D41" i="9" s="1"/>
  <c r="S24" i="4"/>
  <c r="S7" i="9" s="1"/>
  <c r="AY51" i="4"/>
  <c r="AY24" i="9" s="1"/>
  <c r="R24" i="4"/>
  <c r="R7" i="9" s="1"/>
  <c r="V57" i="4"/>
  <c r="AJ24" i="4"/>
  <c r="AJ7" i="9" s="1"/>
  <c r="F77" i="4"/>
  <c r="F41" i="9" s="1"/>
  <c r="AS57" i="4"/>
  <c r="AS24" i="4"/>
  <c r="AS7" i="9" s="1"/>
  <c r="AF57" i="4"/>
  <c r="AT77" i="4"/>
  <c r="AT41" i="9" s="1"/>
  <c r="AR77" i="4"/>
  <c r="AR41" i="9" s="1"/>
  <c r="AJ57" i="4"/>
  <c r="AA77" i="4"/>
  <c r="AA41" i="9" s="1"/>
  <c r="T57" i="4"/>
  <c r="M57" i="4"/>
  <c r="AQ77" i="4"/>
  <c r="AQ41" i="9" s="1"/>
  <c r="J57" i="4"/>
  <c r="AO77" i="4"/>
  <c r="AO41" i="9" s="1"/>
  <c r="F57" i="4"/>
  <c r="W24" i="4"/>
  <c r="W7" i="9" s="1"/>
  <c r="P24" i="4"/>
  <c r="P7" i="9" s="1"/>
  <c r="K57" i="4"/>
  <c r="O77" i="4"/>
  <c r="O41" i="9" s="1"/>
  <c r="BD51" i="4"/>
  <c r="BD24" i="9" s="1"/>
  <c r="AK77" i="4"/>
  <c r="AK41" i="9" s="1"/>
  <c r="W77" i="4"/>
  <c r="W41" i="9" s="1"/>
  <c r="Q24" i="4"/>
  <c r="Q7" i="9" s="1"/>
  <c r="BH51" i="4"/>
  <c r="BH24" i="9" s="1"/>
  <c r="BC51" i="4"/>
  <c r="BC24" i="9" s="1"/>
  <c r="AU77" i="4"/>
  <c r="AU41" i="9" s="1"/>
  <c r="E77" i="4"/>
  <c r="E41" i="9" s="1"/>
  <c r="V77" i="4"/>
  <c r="V41" i="9" s="1"/>
  <c r="L77" i="4"/>
  <c r="L41" i="9" s="1"/>
  <c r="AN77" i="4"/>
  <c r="AN41" i="9" s="1"/>
  <c r="Q77" i="4"/>
  <c r="Q41" i="9" s="1"/>
  <c r="BF51" i="4"/>
  <c r="BF24" i="9" s="1"/>
  <c r="AM24" i="4"/>
  <c r="AM7" i="9" s="1"/>
  <c r="AD77" i="4"/>
  <c r="AD41" i="9" s="1"/>
  <c r="Z24" i="4"/>
  <c r="Z7" i="9" s="1"/>
  <c r="E24" i="4"/>
  <c r="E7" i="9" s="1"/>
  <c r="AG77" i="4"/>
  <c r="AG41" i="9" s="1"/>
  <c r="AB77" i="4"/>
  <c r="AB41" i="9" s="1"/>
  <c r="L51" i="4"/>
  <c r="L24" i="9" s="1"/>
  <c r="AP51" i="4"/>
  <c r="AP24" i="9" s="1"/>
  <c r="Q51" i="4"/>
  <c r="Q24" i="9" s="1"/>
  <c r="AH24" i="4"/>
  <c r="AH7" i="9" s="1"/>
  <c r="AV77" i="4"/>
  <c r="AV41" i="9" s="1"/>
  <c r="K24" i="4"/>
  <c r="K7" i="9" s="1"/>
  <c r="BI51" i="4"/>
  <c r="BI24" i="9" s="1"/>
  <c r="R77" i="4"/>
  <c r="R41" i="9" s="1"/>
  <c r="AM77" i="4"/>
  <c r="AM41" i="9" s="1"/>
  <c r="H24" i="4"/>
  <c r="H7" i="9" s="1"/>
  <c r="J77" i="4"/>
  <c r="J41" i="9" s="1"/>
  <c r="G77" i="4"/>
  <c r="G41" i="9" s="1"/>
  <c r="AW51" i="4"/>
  <c r="AW24" i="9" s="1"/>
  <c r="AF24" i="4"/>
  <c r="AF7" i="9" s="1"/>
  <c r="L24" i="4"/>
  <c r="L7" i="9" s="1"/>
  <c r="AP24" i="4"/>
  <c r="AP7" i="9" s="1"/>
  <c r="X77" i="4"/>
  <c r="X41" i="9" s="1"/>
  <c r="Z77" i="4"/>
  <c r="Z41" i="9" s="1"/>
  <c r="P77" i="4"/>
  <c r="P41" i="9" s="1"/>
  <c r="D24" i="4"/>
  <c r="D7" i="9" s="1"/>
  <c r="Y77" i="4"/>
  <c r="Y41" i="9" s="1"/>
  <c r="AL24" i="4"/>
  <c r="AL7" i="9" s="1"/>
  <c r="J24" i="4"/>
  <c r="J7" i="9" s="1"/>
  <c r="AG24" i="4"/>
  <c r="AG7" i="9" s="1"/>
  <c r="U24" i="4"/>
  <c r="U7" i="9" s="1"/>
  <c r="V24" i="4"/>
  <c r="V7" i="9" s="1"/>
  <c r="H51" i="4"/>
  <c r="H24" i="9" s="1"/>
  <c r="O51" i="4"/>
  <c r="O24" i="9" s="1"/>
  <c r="BE51" i="4"/>
  <c r="BE24" i="9" s="1"/>
  <c r="AJ77" i="4"/>
  <c r="AJ41" i="9" s="1"/>
  <c r="AQ24" i="4"/>
  <c r="AQ7" i="9" s="1"/>
  <c r="AU24" i="4"/>
  <c r="AU7" i="9" s="1"/>
  <c r="AB24" i="4"/>
  <c r="AB7" i="9" s="1"/>
  <c r="AC24" i="4"/>
  <c r="AC7" i="9" s="1"/>
  <c r="AF51" i="4"/>
  <c r="AF24" i="9" s="1"/>
  <c r="S77" i="4"/>
  <c r="S41" i="9" s="1"/>
  <c r="N77" i="4"/>
  <c r="N41" i="9" s="1"/>
  <c r="BB51" i="4"/>
  <c r="BB24" i="9" s="1"/>
  <c r="N24" i="4"/>
  <c r="N7" i="9" s="1"/>
  <c r="AW24" i="4"/>
  <c r="AW7" i="9" s="1"/>
  <c r="AZ57" i="4"/>
  <c r="AF77" i="4"/>
  <c r="AF41" i="9" s="1"/>
  <c r="M77" i="4"/>
  <c r="M41" i="9" s="1"/>
  <c r="AC77" i="4"/>
  <c r="AC41" i="9" s="1"/>
  <c r="O24" i="4"/>
  <c r="O7" i="9" s="1"/>
  <c r="I77" i="4"/>
  <c r="I41" i="9" s="1"/>
  <c r="U77" i="4"/>
  <c r="U41" i="9" s="1"/>
  <c r="AN24" i="4"/>
  <c r="AN7" i="9" s="1"/>
  <c r="AO24" i="4"/>
  <c r="AO7" i="9" s="1"/>
  <c r="R57" i="4"/>
  <c r="E57" i="4"/>
  <c r="AU54" i="4"/>
  <c r="AU26" i="9" s="1"/>
  <c r="AU48" i="4"/>
  <c r="AU22" i="9" s="1"/>
  <c r="AW54" i="4"/>
  <c r="AW26" i="9" s="1"/>
  <c r="AU57" i="4"/>
  <c r="D57" i="4"/>
  <c r="D28" i="9" s="1"/>
  <c r="D83" i="4"/>
  <c r="D30" i="4"/>
  <c r="D11" i="9" s="1"/>
  <c r="BM56" i="4"/>
  <c r="BM27" i="9" s="1"/>
  <c r="BN50" i="4"/>
  <c r="D86" i="4"/>
  <c r="D46" i="9" s="1"/>
  <c r="D33" i="4"/>
  <c r="D12" i="9" s="1"/>
  <c r="AW76" i="4"/>
  <c r="AW40" i="9" s="1"/>
  <c r="AW73" i="4"/>
  <c r="AW38" i="9" s="1"/>
  <c r="AX52" i="4"/>
  <c r="AX53" i="4" s="1"/>
  <c r="AX25" i="9" s="1"/>
  <c r="AX47" i="4"/>
  <c r="AX21" i="9" s="1"/>
  <c r="AX23" i="4"/>
  <c r="AX6" i="9" s="1"/>
  <c r="BF57" i="4"/>
  <c r="Z61" i="4" l="1"/>
  <c r="Z30" i="9" s="1"/>
  <c r="Z26" i="9"/>
  <c r="AU63" i="4"/>
  <c r="AU32" i="9" s="1"/>
  <c r="AU28" i="9"/>
  <c r="J63" i="4"/>
  <c r="J32" i="9" s="1"/>
  <c r="J28" i="9"/>
  <c r="AF63" i="4"/>
  <c r="AF32" i="9" s="1"/>
  <c r="AF28" i="9"/>
  <c r="BE63" i="4"/>
  <c r="BE32" i="9" s="1"/>
  <c r="BE28" i="9"/>
  <c r="AV63" i="4"/>
  <c r="AV32" i="9" s="1"/>
  <c r="AV28" i="9"/>
  <c r="AW63" i="4"/>
  <c r="AW32" i="9" s="1"/>
  <c r="AW28" i="9"/>
  <c r="M63" i="4"/>
  <c r="M32" i="9" s="1"/>
  <c r="M28" i="9"/>
  <c r="AS63" i="4"/>
  <c r="AS32" i="9" s="1"/>
  <c r="AS28" i="9"/>
  <c r="U63" i="4"/>
  <c r="U32" i="9" s="1"/>
  <c r="U28" i="9"/>
  <c r="K63" i="4"/>
  <c r="K32" i="9" s="1"/>
  <c r="K28" i="9"/>
  <c r="T63" i="4"/>
  <c r="T32" i="9" s="1"/>
  <c r="T28" i="9"/>
  <c r="S63" i="4"/>
  <c r="S32" i="9" s="1"/>
  <c r="S28" i="9"/>
  <c r="BA63" i="4"/>
  <c r="BA32" i="9" s="1"/>
  <c r="BA28" i="9"/>
  <c r="BF63" i="4"/>
  <c r="BF32" i="9" s="1"/>
  <c r="BF28" i="9"/>
  <c r="BN51" i="4"/>
  <c r="BN24" i="9" s="1"/>
  <c r="BN23" i="9"/>
  <c r="E63" i="4"/>
  <c r="E32" i="9" s="1"/>
  <c r="E28" i="9"/>
  <c r="AL63" i="4"/>
  <c r="AL32" i="9" s="1"/>
  <c r="AL28" i="9"/>
  <c r="BD63" i="4"/>
  <c r="BD32" i="9" s="1"/>
  <c r="BD28" i="9"/>
  <c r="R63" i="4"/>
  <c r="R32" i="9" s="1"/>
  <c r="R28" i="9"/>
  <c r="AJ63" i="4"/>
  <c r="AJ32" i="9" s="1"/>
  <c r="AJ28" i="9"/>
  <c r="AH63" i="4"/>
  <c r="AH32" i="9" s="1"/>
  <c r="AH28" i="9"/>
  <c r="AY63" i="4"/>
  <c r="AY32" i="9" s="1"/>
  <c r="AY28" i="9"/>
  <c r="V63" i="4"/>
  <c r="V32" i="9" s="1"/>
  <c r="V28" i="9"/>
  <c r="AA63" i="4"/>
  <c r="AA32" i="9" s="1"/>
  <c r="AA28" i="9"/>
  <c r="BB63" i="4"/>
  <c r="BB32" i="9" s="1"/>
  <c r="BB28" i="9"/>
  <c r="D89" i="4"/>
  <c r="D49" i="9" s="1"/>
  <c r="D45" i="9"/>
  <c r="AZ63" i="4"/>
  <c r="AZ32" i="9" s="1"/>
  <c r="AZ28" i="9"/>
  <c r="F63" i="4"/>
  <c r="F32" i="9" s="1"/>
  <c r="F28" i="9"/>
  <c r="X63" i="4"/>
  <c r="X32" i="9" s="1"/>
  <c r="X28" i="9"/>
  <c r="D93" i="4"/>
  <c r="BT76" i="1"/>
  <c r="BU76" i="1" s="1"/>
  <c r="W61" i="4"/>
  <c r="W30" i="9" s="1"/>
  <c r="AW74" i="4"/>
  <c r="AW39" i="9" s="1"/>
  <c r="AI61" i="4"/>
  <c r="AI30" i="9" s="1"/>
  <c r="N61" i="4"/>
  <c r="N30" i="9" s="1"/>
  <c r="G61" i="4"/>
  <c r="G30" i="9" s="1"/>
  <c r="V61" i="4"/>
  <c r="V30" i="9" s="1"/>
  <c r="O61" i="4"/>
  <c r="O30" i="9" s="1"/>
  <c r="F61" i="4"/>
  <c r="F30" i="9" s="1"/>
  <c r="I92" i="4"/>
  <c r="S92" i="4"/>
  <c r="J61" i="4"/>
  <c r="J30" i="9" s="1"/>
  <c r="AQ92" i="4"/>
  <c r="AD92" i="4"/>
  <c r="X61" i="4"/>
  <c r="X30" i="9" s="1"/>
  <c r="AH61" i="4"/>
  <c r="AH30" i="9" s="1"/>
  <c r="AB92" i="4"/>
  <c r="AR61" i="4"/>
  <c r="AR30" i="9" s="1"/>
  <c r="AE92" i="4"/>
  <c r="J92" i="4"/>
  <c r="AL92" i="4"/>
  <c r="AG61" i="4"/>
  <c r="AG30" i="9" s="1"/>
  <c r="AS61" i="4"/>
  <c r="AS30" i="9" s="1"/>
  <c r="AA92" i="4"/>
  <c r="AA61" i="4"/>
  <c r="AA30" i="9" s="1"/>
  <c r="R61" i="4"/>
  <c r="R30" i="9" s="1"/>
  <c r="D36" i="4"/>
  <c r="D15" i="9" s="1"/>
  <c r="P61" i="4"/>
  <c r="P30" i="9" s="1"/>
  <c r="AU61" i="4"/>
  <c r="AU30" i="9" s="1"/>
  <c r="AX60" i="4"/>
  <c r="AX29" i="9" s="1"/>
  <c r="AF61" i="4"/>
  <c r="AF30" i="9" s="1"/>
  <c r="AO61" i="4"/>
  <c r="AO30" i="9" s="1"/>
  <c r="I61" i="4"/>
  <c r="I30" i="9" s="1"/>
  <c r="AL61" i="4"/>
  <c r="AL30" i="9" s="1"/>
  <c r="AC61" i="4"/>
  <c r="AC30" i="9" s="1"/>
  <c r="AB61" i="4"/>
  <c r="AB30" i="9" s="1"/>
  <c r="AW61" i="4"/>
  <c r="AW30" i="9" s="1"/>
  <c r="S61" i="4"/>
  <c r="S30" i="9" s="1"/>
  <c r="U61" i="4"/>
  <c r="U30" i="9" s="1"/>
  <c r="AE61" i="4"/>
  <c r="AE30" i="9" s="1"/>
  <c r="AV61" i="4"/>
  <c r="AV30" i="9" s="1"/>
  <c r="AQ61" i="4"/>
  <c r="AQ30" i="9" s="1"/>
  <c r="E61" i="4"/>
  <c r="E30" i="9" s="1"/>
  <c r="AK61" i="4"/>
  <c r="AK30" i="9" s="1"/>
  <c r="AD61" i="4"/>
  <c r="AD30" i="9" s="1"/>
  <c r="H61" i="4"/>
  <c r="H30" i="9" s="1"/>
  <c r="L61" i="4"/>
  <c r="L30" i="9" s="1"/>
  <c r="F92" i="4"/>
  <c r="K61" i="4"/>
  <c r="K30" i="9" s="1"/>
  <c r="Y61" i="4"/>
  <c r="Y30" i="9" s="1"/>
  <c r="AN61" i="4"/>
  <c r="AN30" i="9" s="1"/>
  <c r="AM61" i="4"/>
  <c r="AM30" i="9" s="1"/>
  <c r="AT61" i="4"/>
  <c r="AT30" i="9" s="1"/>
  <c r="AP61" i="4"/>
  <c r="AP30" i="9" s="1"/>
  <c r="M61" i="4"/>
  <c r="M30" i="9" s="1"/>
  <c r="T61" i="4"/>
  <c r="T30" i="9" s="1"/>
  <c r="AJ61" i="4"/>
  <c r="AJ30" i="9" s="1"/>
  <c r="Q61" i="4"/>
  <c r="Q30" i="9" s="1"/>
  <c r="O92" i="4"/>
  <c r="L92" i="4"/>
  <c r="E92" i="4"/>
  <c r="AI92" i="4"/>
  <c r="G92" i="4"/>
  <c r="D92" i="4"/>
  <c r="X92" i="4"/>
  <c r="AN92" i="4"/>
  <c r="AP92" i="4"/>
  <c r="AJ92" i="4"/>
  <c r="U92" i="4"/>
  <c r="W92" i="4"/>
  <c r="AC92" i="4"/>
  <c r="T92" i="4"/>
  <c r="AO92" i="4"/>
  <c r="AT92" i="4"/>
  <c r="M92" i="4"/>
  <c r="AR92" i="4"/>
  <c r="N92" i="4"/>
  <c r="AF92" i="4"/>
  <c r="Q92" i="4"/>
  <c r="Z92" i="4"/>
  <c r="AK92" i="4"/>
  <c r="AS92" i="4"/>
  <c r="AM92" i="4"/>
  <c r="R92" i="4"/>
  <c r="V92" i="4"/>
  <c r="AG92" i="4"/>
  <c r="AH92" i="4"/>
  <c r="Y92" i="4"/>
  <c r="H92" i="4"/>
  <c r="K92" i="4"/>
  <c r="P92" i="4"/>
  <c r="D63" i="4"/>
  <c r="D32" i="9" s="1"/>
  <c r="AX24" i="4"/>
  <c r="AX7" i="9" s="1"/>
  <c r="AW77" i="4"/>
  <c r="AW41" i="9" s="1"/>
  <c r="D61" i="4"/>
  <c r="D30" i="9" s="1"/>
  <c r="AX48" i="4"/>
  <c r="AX22" i="9" s="1"/>
  <c r="D34" i="4"/>
  <c r="D13" i="9" s="1"/>
  <c r="BN56" i="4"/>
  <c r="BN27" i="9" s="1"/>
  <c r="BO50" i="4"/>
  <c r="D87" i="4"/>
  <c r="D47" i="9" s="1"/>
  <c r="AX54" i="4"/>
  <c r="AX26" i="9" s="1"/>
  <c r="AX73" i="4"/>
  <c r="AX76" i="4"/>
  <c r="AX40" i="9" s="1"/>
  <c r="AY52" i="4"/>
  <c r="AY53" i="4" s="1"/>
  <c r="AY25" i="9" s="1"/>
  <c r="AY47" i="4"/>
  <c r="AY21" i="9" s="1"/>
  <c r="AY23" i="4"/>
  <c r="AY6" i="9" s="1"/>
  <c r="BG57" i="4"/>
  <c r="BG28" i="9" s="1"/>
  <c r="AX74" i="4" l="1"/>
  <c r="AX39" i="9" s="1"/>
  <c r="AX38" i="9"/>
  <c r="BO51" i="4"/>
  <c r="BO24" i="9" s="1"/>
  <c r="BO23" i="9"/>
  <c r="BV76" i="1"/>
  <c r="BW76" i="1" s="1"/>
  <c r="BX76" i="1" s="1"/>
  <c r="BG63" i="4"/>
  <c r="BG32" i="9" s="1"/>
  <c r="D94" i="4"/>
  <c r="AY60" i="4"/>
  <c r="AY29" i="9" s="1"/>
  <c r="AX61" i="4"/>
  <c r="AX30" i="9" s="1"/>
  <c r="AY24" i="4"/>
  <c r="AY7" i="9" s="1"/>
  <c r="AX77" i="4"/>
  <c r="AX41" i="9" s="1"/>
  <c r="AY48" i="4"/>
  <c r="AY22" i="9" s="1"/>
  <c r="BO56" i="4"/>
  <c r="BO27" i="9" s="1"/>
  <c r="BP50" i="4"/>
  <c r="AY54" i="4"/>
  <c r="AY26" i="9" s="1"/>
  <c r="AY76" i="4"/>
  <c r="AY40" i="9" s="1"/>
  <c r="AZ52" i="4"/>
  <c r="AZ53" i="4" s="1"/>
  <c r="AZ25" i="9" s="1"/>
  <c r="AZ47" i="4"/>
  <c r="AZ21" i="9" s="1"/>
  <c r="AY73" i="4"/>
  <c r="AZ23" i="4"/>
  <c r="AZ6" i="9" s="1"/>
  <c r="BH57" i="4"/>
  <c r="BH28" i="9" s="1"/>
  <c r="AY74" i="4" l="1"/>
  <c r="AY39" i="9" s="1"/>
  <c r="AY38" i="9"/>
  <c r="BP51" i="4"/>
  <c r="BP24" i="9" s="1"/>
  <c r="BP23" i="9"/>
  <c r="BY76" i="1"/>
  <c r="BZ76" i="1" s="1"/>
  <c r="BH63" i="4"/>
  <c r="BH32" i="9" s="1"/>
  <c r="AZ60" i="4"/>
  <c r="AZ29" i="9" s="1"/>
  <c r="AY61" i="4"/>
  <c r="AY30" i="9" s="1"/>
  <c r="AZ24" i="4"/>
  <c r="AZ7" i="9" s="1"/>
  <c r="AY77" i="4"/>
  <c r="AY41" i="9" s="1"/>
  <c r="AZ48" i="4"/>
  <c r="AZ22" i="9" s="1"/>
  <c r="BP56" i="4"/>
  <c r="BP27" i="9" s="1"/>
  <c r="BQ50" i="4"/>
  <c r="AZ54" i="4"/>
  <c r="AZ26" i="9" s="1"/>
  <c r="BA52" i="4"/>
  <c r="BA53" i="4" s="1"/>
  <c r="BA25" i="9" s="1"/>
  <c r="BA47" i="4"/>
  <c r="BA21" i="9" s="1"/>
  <c r="AZ76" i="4"/>
  <c r="AZ40" i="9" s="1"/>
  <c r="AZ73" i="4"/>
  <c r="BA23" i="4"/>
  <c r="BA6" i="9" s="1"/>
  <c r="BI57" i="4"/>
  <c r="BI28" i="9" s="1"/>
  <c r="AZ74" i="4" l="1"/>
  <c r="AZ39" i="9" s="1"/>
  <c r="AZ38" i="9"/>
  <c r="BQ51" i="4"/>
  <c r="BQ24" i="9" s="1"/>
  <c r="BQ23" i="9"/>
  <c r="CA76" i="1"/>
  <c r="CB76" i="1" s="1"/>
  <c r="CC76" i="1" s="1"/>
  <c r="CD76" i="1" s="1"/>
  <c r="BI63" i="4"/>
  <c r="BI32" i="9" s="1"/>
  <c r="BA60" i="4"/>
  <c r="BA29" i="9" s="1"/>
  <c r="AZ61" i="4"/>
  <c r="AZ30" i="9" s="1"/>
  <c r="AZ77" i="4"/>
  <c r="AZ41" i="9" s="1"/>
  <c r="BA24" i="4"/>
  <c r="BA7" i="9" s="1"/>
  <c r="BA48" i="4"/>
  <c r="BA22" i="9" s="1"/>
  <c r="BQ56" i="4"/>
  <c r="BQ27" i="9" s="1"/>
  <c r="BR50" i="4"/>
  <c r="BA54" i="4"/>
  <c r="BA26" i="9" s="1"/>
  <c r="BA76" i="4"/>
  <c r="BA40" i="9" s="1"/>
  <c r="BA73" i="4"/>
  <c r="BB52" i="4"/>
  <c r="BB53" i="4" s="1"/>
  <c r="BB25" i="9" s="1"/>
  <c r="BB47" i="4"/>
  <c r="BB21" i="9" s="1"/>
  <c r="BB23" i="4"/>
  <c r="BB6" i="9" s="1"/>
  <c r="BJ57" i="4"/>
  <c r="BJ28" i="9" s="1"/>
  <c r="BA74" i="4" l="1"/>
  <c r="BA39" i="9" s="1"/>
  <c r="BA38" i="9"/>
  <c r="BR51" i="4"/>
  <c r="BR24" i="9" s="1"/>
  <c r="BR23" i="9"/>
  <c r="BJ63" i="4"/>
  <c r="BJ32" i="9" s="1"/>
  <c r="BB60" i="4"/>
  <c r="BB29" i="9" s="1"/>
  <c r="BA61" i="4"/>
  <c r="BA30" i="9" s="1"/>
  <c r="BB24" i="4"/>
  <c r="BB7" i="9" s="1"/>
  <c r="BA77" i="4"/>
  <c r="BA41" i="9" s="1"/>
  <c r="BB48" i="4"/>
  <c r="BB22" i="9" s="1"/>
  <c r="BR56" i="4"/>
  <c r="BR27" i="9" s="1"/>
  <c r="BS50" i="4"/>
  <c r="BB54" i="4"/>
  <c r="BB26" i="9" s="1"/>
  <c r="BC52" i="4"/>
  <c r="BC53" i="4" s="1"/>
  <c r="BC25" i="9" s="1"/>
  <c r="BC47" i="4"/>
  <c r="BC21" i="9" s="1"/>
  <c r="BB73" i="4"/>
  <c r="BB76" i="4"/>
  <c r="BB40" i="9" s="1"/>
  <c r="BC23" i="4"/>
  <c r="BC6" i="9" s="1"/>
  <c r="BB74" i="4" l="1"/>
  <c r="BB39" i="9" s="1"/>
  <c r="BB38" i="9"/>
  <c r="BS51" i="4"/>
  <c r="BS24" i="9" s="1"/>
  <c r="BS23" i="9"/>
  <c r="BC60" i="4"/>
  <c r="BC29" i="9" s="1"/>
  <c r="BB61" i="4"/>
  <c r="BB30" i="9" s="1"/>
  <c r="CE57" i="4"/>
  <c r="CE28" i="9" s="1"/>
  <c r="BK57" i="4"/>
  <c r="BK28" i="9" s="1"/>
  <c r="BC24" i="4"/>
  <c r="BC7" i="9" s="1"/>
  <c r="BB77" i="4"/>
  <c r="BB41" i="9" s="1"/>
  <c r="BC48" i="4"/>
  <c r="BC22" i="9" s="1"/>
  <c r="BS56" i="4"/>
  <c r="BS27" i="9" s="1"/>
  <c r="BT50" i="4"/>
  <c r="BC54" i="4"/>
  <c r="BC26" i="9" s="1"/>
  <c r="BD52" i="4"/>
  <c r="BD53" i="4" s="1"/>
  <c r="BD25" i="9" s="1"/>
  <c r="BD47" i="4"/>
  <c r="BD21" i="9" s="1"/>
  <c r="BC73" i="4"/>
  <c r="BC76" i="4"/>
  <c r="BC40" i="9" s="1"/>
  <c r="BD23" i="4"/>
  <c r="BD6" i="9" s="1"/>
  <c r="CE20" i="4"/>
  <c r="CE4" i="9" s="1"/>
  <c r="BC74" i="4" l="1"/>
  <c r="BC39" i="9" s="1"/>
  <c r="BC38" i="9"/>
  <c r="BT51" i="4"/>
  <c r="BT24" i="9" s="1"/>
  <c r="BT23" i="9"/>
  <c r="CE21" i="4"/>
  <c r="CE5" i="9" s="1"/>
  <c r="BK63" i="4"/>
  <c r="BK32" i="9" s="1"/>
  <c r="BD60" i="4"/>
  <c r="BD29" i="9" s="1"/>
  <c r="CE63" i="4"/>
  <c r="CE32" i="9" s="1"/>
  <c r="CE61" i="4"/>
  <c r="CE30" i="9" s="1"/>
  <c r="BC61" i="4"/>
  <c r="BC30" i="9" s="1"/>
  <c r="BL57" i="4"/>
  <c r="BL28" i="9" s="1"/>
  <c r="BD24" i="4"/>
  <c r="BD7" i="9" s="1"/>
  <c r="BC77" i="4"/>
  <c r="BC41" i="9" s="1"/>
  <c r="BD48" i="4"/>
  <c r="BD22" i="9" s="1"/>
  <c r="BT56" i="4"/>
  <c r="BT27" i="9" s="1"/>
  <c r="BU50" i="4"/>
  <c r="BD54" i="4"/>
  <c r="BD26" i="9" s="1"/>
  <c r="BD76" i="4"/>
  <c r="BD40" i="9" s="1"/>
  <c r="BD73" i="4"/>
  <c r="BE52" i="4"/>
  <c r="BE53" i="4" s="1"/>
  <c r="BE25" i="9" s="1"/>
  <c r="BE47" i="4"/>
  <c r="BE21" i="9" s="1"/>
  <c r="BE23" i="4"/>
  <c r="BE6" i="9" s="1"/>
  <c r="BD74" i="4" l="1"/>
  <c r="BD39" i="9" s="1"/>
  <c r="BD38" i="9"/>
  <c r="BU51" i="4"/>
  <c r="BU24" i="9" s="1"/>
  <c r="BU23" i="9"/>
  <c r="BL63" i="4"/>
  <c r="BL32" i="9" s="1"/>
  <c r="BE60" i="4"/>
  <c r="BE29" i="9" s="1"/>
  <c r="BD61" i="4"/>
  <c r="BD30" i="9" s="1"/>
  <c r="BM57" i="4"/>
  <c r="BM28" i="9" s="1"/>
  <c r="BE24" i="4"/>
  <c r="BE7" i="9" s="1"/>
  <c r="BD77" i="4"/>
  <c r="BD41" i="9" s="1"/>
  <c r="BE48" i="4"/>
  <c r="BE22" i="9" s="1"/>
  <c r="BU56" i="4"/>
  <c r="BU27" i="9" s="1"/>
  <c r="BV50" i="4"/>
  <c r="BE54" i="4"/>
  <c r="BE26" i="9" s="1"/>
  <c r="BE73" i="4"/>
  <c r="BF52" i="4"/>
  <c r="BF53" i="4" s="1"/>
  <c r="BF25" i="9" s="1"/>
  <c r="BF47" i="4"/>
  <c r="BF21" i="9" s="1"/>
  <c r="BE76" i="4"/>
  <c r="BE40" i="9" s="1"/>
  <c r="BF23" i="4"/>
  <c r="BF6" i="9" s="1"/>
  <c r="BE74" i="4" l="1"/>
  <c r="BE39" i="9" s="1"/>
  <c r="BE38" i="9"/>
  <c r="BV51" i="4"/>
  <c r="BV24" i="9" s="1"/>
  <c r="BV23" i="9"/>
  <c r="BM63" i="4"/>
  <c r="BM32" i="9" s="1"/>
  <c r="BE61" i="4"/>
  <c r="BE30" i="9" s="1"/>
  <c r="BF60" i="4"/>
  <c r="BF29" i="9" s="1"/>
  <c r="BN57" i="4"/>
  <c r="BN28" i="9" s="1"/>
  <c r="BE77" i="4"/>
  <c r="BE41" i="9" s="1"/>
  <c r="BF24" i="4"/>
  <c r="BF7" i="9" s="1"/>
  <c r="BF48" i="4"/>
  <c r="BF22" i="9" s="1"/>
  <c r="BV56" i="4"/>
  <c r="BV27" i="9" s="1"/>
  <c r="BW50" i="4"/>
  <c r="BF54" i="4"/>
  <c r="BF26" i="9" s="1"/>
  <c r="BG52" i="4"/>
  <c r="BG53" i="4" s="1"/>
  <c r="BG25" i="9" s="1"/>
  <c r="BG47" i="4"/>
  <c r="BG21" i="9" s="1"/>
  <c r="BF76" i="4"/>
  <c r="BF40" i="9" s="1"/>
  <c r="BF73" i="4"/>
  <c r="BG23" i="4"/>
  <c r="BG6" i="9" s="1"/>
  <c r="BF74" i="4" l="1"/>
  <c r="BF39" i="9" s="1"/>
  <c r="BF38" i="9"/>
  <c r="BW51" i="4"/>
  <c r="BW24" i="9" s="1"/>
  <c r="BW23" i="9"/>
  <c r="BN63" i="4"/>
  <c r="BN32" i="9" s="1"/>
  <c r="BF61" i="4"/>
  <c r="BF30" i="9" s="1"/>
  <c r="BG60" i="4"/>
  <c r="BG29" i="9" s="1"/>
  <c r="BO57" i="4"/>
  <c r="BO28" i="9" s="1"/>
  <c r="BG24" i="4"/>
  <c r="BG7" i="9" s="1"/>
  <c r="BF77" i="4"/>
  <c r="BF41" i="9" s="1"/>
  <c r="BG48" i="4"/>
  <c r="BG22" i="9" s="1"/>
  <c r="BW56" i="4"/>
  <c r="BW27" i="9" s="1"/>
  <c r="BX50" i="4"/>
  <c r="BG54" i="4"/>
  <c r="BG26" i="9" s="1"/>
  <c r="BG76" i="4"/>
  <c r="BG40" i="9" s="1"/>
  <c r="BH52" i="4"/>
  <c r="BH53" i="4" s="1"/>
  <c r="BH25" i="9" s="1"/>
  <c r="BH47" i="4"/>
  <c r="BH21" i="9" s="1"/>
  <c r="BG73" i="4"/>
  <c r="BH23" i="4"/>
  <c r="BH6" i="9" s="1"/>
  <c r="BG74" i="4" l="1"/>
  <c r="BG39" i="9" s="1"/>
  <c r="BG38" i="9"/>
  <c r="BX51" i="4"/>
  <c r="BX24" i="9" s="1"/>
  <c r="BX23" i="9"/>
  <c r="BH60" i="4"/>
  <c r="BH29" i="9" s="1"/>
  <c r="BO63" i="4"/>
  <c r="BO32" i="9" s="1"/>
  <c r="BG61" i="4"/>
  <c r="BG30" i="9" s="1"/>
  <c r="BP57" i="4"/>
  <c r="BP28" i="9" s="1"/>
  <c r="BG77" i="4"/>
  <c r="BG41" i="9" s="1"/>
  <c r="BH24" i="4"/>
  <c r="BH7" i="9" s="1"/>
  <c r="BH48" i="4"/>
  <c r="BH22" i="9" s="1"/>
  <c r="BX56" i="4"/>
  <c r="BX27" i="9" s="1"/>
  <c r="BY50" i="4"/>
  <c r="BH54" i="4"/>
  <c r="BH26" i="9" s="1"/>
  <c r="BI52" i="4"/>
  <c r="BI53" i="4" s="1"/>
  <c r="BI25" i="9" s="1"/>
  <c r="BI47" i="4"/>
  <c r="BI21" i="9" s="1"/>
  <c r="BH73" i="4"/>
  <c r="BH76" i="4"/>
  <c r="BH40" i="9" s="1"/>
  <c r="BI23" i="4"/>
  <c r="BI6" i="9" s="1"/>
  <c r="BH74" i="4" l="1"/>
  <c r="BH39" i="9" s="1"/>
  <c r="BH38" i="9"/>
  <c r="BY51" i="4"/>
  <c r="BY24" i="9" s="1"/>
  <c r="BY23" i="9"/>
  <c r="BP63" i="4"/>
  <c r="BP32" i="9" s="1"/>
  <c r="BH61" i="4"/>
  <c r="BH30" i="9" s="1"/>
  <c r="BI60" i="4"/>
  <c r="BI29" i="9" s="1"/>
  <c r="BQ57" i="4"/>
  <c r="BQ28" i="9" s="1"/>
  <c r="BK23" i="4"/>
  <c r="BK6" i="9" s="1"/>
  <c r="BH77" i="4"/>
  <c r="BH41" i="9" s="1"/>
  <c r="BI24" i="4"/>
  <c r="BI7" i="9" s="1"/>
  <c r="BI48" i="4"/>
  <c r="BI22" i="9" s="1"/>
  <c r="BY56" i="4"/>
  <c r="BY27" i="9" s="1"/>
  <c r="BZ50" i="4"/>
  <c r="BK52" i="4"/>
  <c r="BK53" i="4" s="1"/>
  <c r="BK25" i="9" s="1"/>
  <c r="BK47" i="4"/>
  <c r="BK21" i="9" s="1"/>
  <c r="BI54" i="4"/>
  <c r="BI26" i="9" s="1"/>
  <c r="BI76" i="4"/>
  <c r="BI40" i="9" s="1"/>
  <c r="BI73" i="4"/>
  <c r="BJ52" i="4"/>
  <c r="BJ53" i="4" s="1"/>
  <c r="BJ25" i="9" s="1"/>
  <c r="BJ47" i="4"/>
  <c r="BJ21" i="9" s="1"/>
  <c r="BJ23" i="4"/>
  <c r="BJ6" i="9" s="1"/>
  <c r="BI74" i="4" l="1"/>
  <c r="BI39" i="9" s="1"/>
  <c r="BI38" i="9"/>
  <c r="BZ51" i="4"/>
  <c r="BZ24" i="9" s="1"/>
  <c r="BZ23" i="9"/>
  <c r="BQ63" i="4"/>
  <c r="BQ32" i="9" s="1"/>
  <c r="BI61" i="4"/>
  <c r="BI30" i="9" s="1"/>
  <c r="BJ60" i="4"/>
  <c r="BJ29" i="9" s="1"/>
  <c r="BK60" i="4"/>
  <c r="BK29" i="9" s="1"/>
  <c r="BR57" i="4"/>
  <c r="BR28" i="9" s="1"/>
  <c r="BL23" i="4"/>
  <c r="BL6" i="9" s="1"/>
  <c r="BK24" i="4"/>
  <c r="BK7" i="9" s="1"/>
  <c r="BI77" i="4"/>
  <c r="BI41" i="9" s="1"/>
  <c r="BJ24" i="4"/>
  <c r="BJ7" i="9" s="1"/>
  <c r="BJ48" i="4"/>
  <c r="BJ22" i="9" s="1"/>
  <c r="BK54" i="4"/>
  <c r="BK26" i="9" s="1"/>
  <c r="BJ73" i="4"/>
  <c r="BZ56" i="4"/>
  <c r="BZ27" i="9" s="1"/>
  <c r="CA50" i="4"/>
  <c r="BK48" i="4"/>
  <c r="BK22" i="9" s="1"/>
  <c r="BL52" i="4"/>
  <c r="BL53" i="4" s="1"/>
  <c r="BL25" i="9" s="1"/>
  <c r="BL47" i="4"/>
  <c r="BL21" i="9" s="1"/>
  <c r="BJ54" i="4"/>
  <c r="BJ26" i="9" s="1"/>
  <c r="BJ76" i="4"/>
  <c r="BJ40" i="9" s="1"/>
  <c r="BJ74" i="4" l="1"/>
  <c r="BJ39" i="9" s="1"/>
  <c r="BJ38" i="9"/>
  <c r="CA51" i="4"/>
  <c r="CA24" i="9" s="1"/>
  <c r="CA23" i="9"/>
  <c r="BR63" i="4"/>
  <c r="BR32" i="9" s="1"/>
  <c r="BK61" i="4"/>
  <c r="BK30" i="9" s="1"/>
  <c r="BJ61" i="4"/>
  <c r="BJ30" i="9" s="1"/>
  <c r="BL60" i="4"/>
  <c r="BL29" i="9" s="1"/>
  <c r="BS57" i="4"/>
  <c r="BS28" i="9" s="1"/>
  <c r="BL24" i="4"/>
  <c r="BL7" i="9" s="1"/>
  <c r="BK76" i="4"/>
  <c r="BK40" i="9" s="1"/>
  <c r="BM23" i="4"/>
  <c r="BM6" i="9" s="1"/>
  <c r="BJ77" i="4"/>
  <c r="BJ41" i="9" s="1"/>
  <c r="BL54" i="4"/>
  <c r="BL26" i="9" s="1"/>
  <c r="BK73" i="4"/>
  <c r="CA56" i="4"/>
  <c r="CA27" i="9" s="1"/>
  <c r="CB50" i="4"/>
  <c r="BL48" i="4"/>
  <c r="BL22" i="9" s="1"/>
  <c r="BM47" i="4"/>
  <c r="BM21" i="9" s="1"/>
  <c r="BM52" i="4"/>
  <c r="BM53" i="4" s="1"/>
  <c r="BM25" i="9" s="1"/>
  <c r="BK74" i="4" l="1"/>
  <c r="BK39" i="9" s="1"/>
  <c r="BK38" i="9"/>
  <c r="CB51" i="4"/>
  <c r="CB24" i="9" s="1"/>
  <c r="CB23" i="9"/>
  <c r="BS63" i="4"/>
  <c r="BS32" i="9" s="1"/>
  <c r="BL61" i="4"/>
  <c r="BL30" i="9" s="1"/>
  <c r="BM60" i="4"/>
  <c r="BM29" i="9" s="1"/>
  <c r="BT57" i="4"/>
  <c r="BT28" i="9" s="1"/>
  <c r="BM24" i="4"/>
  <c r="BM7" i="9" s="1"/>
  <c r="BN23" i="4"/>
  <c r="BN6" i="9" s="1"/>
  <c r="BK77" i="4"/>
  <c r="BK41" i="9" s="1"/>
  <c r="BL76" i="4"/>
  <c r="BL40" i="9" s="1"/>
  <c r="BM54" i="4"/>
  <c r="BM26" i="9" s="1"/>
  <c r="BL73" i="4"/>
  <c r="CB56" i="4"/>
  <c r="CB27" i="9" s="1"/>
  <c r="CC50" i="4"/>
  <c r="CD50" i="4"/>
  <c r="BN47" i="4"/>
  <c r="BN21" i="9" s="1"/>
  <c r="BN52" i="4"/>
  <c r="BN53" i="4" s="1"/>
  <c r="BN25" i="9" s="1"/>
  <c r="BM48" i="4"/>
  <c r="BM22" i="9" s="1"/>
  <c r="CD51" i="4" l="1"/>
  <c r="CD24" i="9" s="1"/>
  <c r="CD23" i="9"/>
  <c r="CC51" i="4"/>
  <c r="CC24" i="9" s="1"/>
  <c r="CC23" i="9"/>
  <c r="BL74" i="4"/>
  <c r="BL39" i="9" s="1"/>
  <c r="BL38" i="9"/>
  <c r="BT63" i="4"/>
  <c r="BT32" i="9" s="1"/>
  <c r="BN60" i="4"/>
  <c r="BN29" i="9" s="1"/>
  <c r="BM61" i="4"/>
  <c r="BM30" i="9" s="1"/>
  <c r="BU57" i="4"/>
  <c r="BU28" i="9" s="1"/>
  <c r="BN24" i="4"/>
  <c r="BN7" i="9" s="1"/>
  <c r="BL77" i="4"/>
  <c r="BL41" i="9" s="1"/>
  <c r="BO23" i="4"/>
  <c r="BO6" i="9" s="1"/>
  <c r="BM76" i="4"/>
  <c r="BM40" i="9" s="1"/>
  <c r="BN54" i="4"/>
  <c r="BN26" i="9" s="1"/>
  <c r="CC56" i="4"/>
  <c r="CC27" i="9" s="1"/>
  <c r="CD56" i="4"/>
  <c r="CD27" i="9" s="1"/>
  <c r="BN48" i="4"/>
  <c r="BN22" i="9" s="1"/>
  <c r="BO52" i="4"/>
  <c r="BO53" i="4" s="1"/>
  <c r="BO25" i="9" s="1"/>
  <c r="BO47" i="4"/>
  <c r="BO21" i="9" s="1"/>
  <c r="BU63" i="4" l="1"/>
  <c r="BU32" i="9" s="1"/>
  <c r="BN61" i="4"/>
  <c r="BN30" i="9" s="1"/>
  <c r="BO60" i="4"/>
  <c r="BO29" i="9" s="1"/>
  <c r="BV57" i="4"/>
  <c r="BV28" i="9" s="1"/>
  <c r="BN76" i="4"/>
  <c r="BN40" i="9" s="1"/>
  <c r="BM77" i="4"/>
  <c r="BM41" i="9" s="1"/>
  <c r="BO24" i="4"/>
  <c r="BO7" i="9" s="1"/>
  <c r="BP23" i="4"/>
  <c r="BP6" i="9" s="1"/>
  <c r="BO54" i="4"/>
  <c r="BO26" i="9" s="1"/>
  <c r="BP52" i="4"/>
  <c r="BP53" i="4" s="1"/>
  <c r="BP25" i="9" s="1"/>
  <c r="BP47" i="4"/>
  <c r="BP21" i="9" s="1"/>
  <c r="BO48" i="4"/>
  <c r="BO22" i="9" s="1"/>
  <c r="BK20" i="4"/>
  <c r="BK4" i="9" s="1"/>
  <c r="AF20" i="4"/>
  <c r="AF4" i="9" s="1"/>
  <c r="AS20" i="4"/>
  <c r="M20" i="4"/>
  <c r="M4" i="9" s="1"/>
  <c r="U20" i="4"/>
  <c r="U4" i="9" s="1"/>
  <c r="T20" i="4"/>
  <c r="T4" i="9" s="1"/>
  <c r="AP20" i="4"/>
  <c r="AP4" i="9" s="1"/>
  <c r="W20" i="4"/>
  <c r="W4" i="9" s="1"/>
  <c r="BL20" i="4"/>
  <c r="BL4" i="9" s="1"/>
  <c r="AR20" i="4"/>
  <c r="AR4" i="9" s="1"/>
  <c r="Q20" i="4"/>
  <c r="Q4" i="9" s="1"/>
  <c r="AD20" i="4"/>
  <c r="AD4" i="9" s="1"/>
  <c r="I20" i="4"/>
  <c r="I4" i="9" s="1"/>
  <c r="R20" i="4"/>
  <c r="R4" i="9" s="1"/>
  <c r="AB20" i="4"/>
  <c r="AB4" i="9" s="1"/>
  <c r="AN20" i="4"/>
  <c r="AN4" i="9" s="1"/>
  <c r="AD28" i="4"/>
  <c r="AD82" i="4" s="1"/>
  <c r="AL20" i="4"/>
  <c r="AL4" i="9" s="1"/>
  <c r="AA20" i="4"/>
  <c r="AA4" i="9" s="1"/>
  <c r="V20" i="4"/>
  <c r="V4" i="9" s="1"/>
  <c r="K28" i="4"/>
  <c r="K82" i="4" s="1"/>
  <c r="T28" i="4"/>
  <c r="T29" i="4" s="1"/>
  <c r="T10" i="9" s="1"/>
  <c r="X20" i="4"/>
  <c r="X4" i="9" s="1"/>
  <c r="AO20" i="4"/>
  <c r="AO4" i="9" s="1"/>
  <c r="L28" i="4"/>
  <c r="G28" i="4"/>
  <c r="G29" i="4" s="1"/>
  <c r="G10" i="9" s="1"/>
  <c r="G82" i="4"/>
  <c r="AG28" i="4"/>
  <c r="AG29" i="4" s="1"/>
  <c r="AG10" i="9" s="1"/>
  <c r="O20" i="4"/>
  <c r="O4" i="9" s="1"/>
  <c r="AF28" i="4"/>
  <c r="AF29" i="4" s="1"/>
  <c r="AF10" i="9" s="1"/>
  <c r="K20" i="4"/>
  <c r="Z20" i="4"/>
  <c r="Z4" i="9" s="1"/>
  <c r="AO28" i="4"/>
  <c r="AO29" i="4" s="1"/>
  <c r="AO10" i="9" s="1"/>
  <c r="U28" i="4"/>
  <c r="AI28" i="4"/>
  <c r="AI29" i="4" s="1"/>
  <c r="AI10" i="9" s="1"/>
  <c r="AI20" i="4"/>
  <c r="AI4" i="9" s="1"/>
  <c r="AB28" i="4"/>
  <c r="Y20" i="4"/>
  <c r="Y4" i="9" s="1"/>
  <c r="AH20" i="4"/>
  <c r="AH4" i="9" s="1"/>
  <c r="P28" i="4"/>
  <c r="P29" i="4" s="1"/>
  <c r="P10" i="9" s="1"/>
  <c r="P82" i="4"/>
  <c r="S20" i="4"/>
  <c r="S4" i="9" s="1"/>
  <c r="AS28" i="4"/>
  <c r="AS29" i="4" s="1"/>
  <c r="AS10" i="9" s="1"/>
  <c r="E28" i="4"/>
  <c r="E29" i="4" s="1"/>
  <c r="E10" i="9" s="1"/>
  <c r="E20" i="4"/>
  <c r="AT28" i="4"/>
  <c r="AE20" i="4"/>
  <c r="AE4" i="9" s="1"/>
  <c r="AE28" i="4"/>
  <c r="N20" i="4"/>
  <c r="N4" i="9" s="1"/>
  <c r="AM20" i="4"/>
  <c r="AM4" i="9" s="1"/>
  <c r="AK28" i="4"/>
  <c r="AK29" i="4" s="1"/>
  <c r="AK10" i="9" s="1"/>
  <c r="AQ28" i="4"/>
  <c r="G20" i="4"/>
  <c r="AC28" i="4"/>
  <c r="AM28" i="4"/>
  <c r="AM29" i="4" s="1"/>
  <c r="AM10" i="9" s="1"/>
  <c r="Q28" i="4"/>
  <c r="H20" i="4"/>
  <c r="L20" i="4"/>
  <c r="L4" i="9" s="1"/>
  <c r="AN28" i="4"/>
  <c r="AN29" i="4" s="1"/>
  <c r="AN10" i="9" s="1"/>
  <c r="R28" i="4"/>
  <c r="R29" i="4" s="1"/>
  <c r="R10" i="9" s="1"/>
  <c r="O28" i="4"/>
  <c r="N28" i="4"/>
  <c r="N82" i="4" s="1"/>
  <c r="M28" i="4"/>
  <c r="M29" i="4" s="1"/>
  <c r="M10" i="9" s="1"/>
  <c r="V28" i="4"/>
  <c r="X28" i="4"/>
  <c r="X29" i="4" s="1"/>
  <c r="X10" i="9" s="1"/>
  <c r="X82" i="4"/>
  <c r="AR28" i="4"/>
  <c r="AR29" i="4" s="1"/>
  <c r="AR10" i="9" s="1"/>
  <c r="W28" i="4"/>
  <c r="AT20" i="4"/>
  <c r="AT4" i="9" s="1"/>
  <c r="Z28" i="4"/>
  <c r="Z29" i="4" s="1"/>
  <c r="Z10" i="9" s="1"/>
  <c r="AJ20" i="4"/>
  <c r="AJ4" i="9" s="1"/>
  <c r="I28" i="4"/>
  <c r="F28" i="4"/>
  <c r="F29" i="4" s="1"/>
  <c r="F10" i="9" s="1"/>
  <c r="AL28" i="4"/>
  <c r="AL29" i="4" s="1"/>
  <c r="AL10" i="9" s="1"/>
  <c r="AA28" i="4"/>
  <c r="Y28" i="4"/>
  <c r="AP28" i="4"/>
  <c r="AP29" i="4" s="1"/>
  <c r="AP10" i="9" s="1"/>
  <c r="H28" i="4"/>
  <c r="H29" i="4" s="1"/>
  <c r="H10" i="9" s="1"/>
  <c r="S28" i="4"/>
  <c r="S29" i="4" s="1"/>
  <c r="S10" i="9" s="1"/>
  <c r="AG20" i="4"/>
  <c r="AG4" i="9" s="1"/>
  <c r="BA20" i="4"/>
  <c r="BA4" i="9" s="1"/>
  <c r="BG20" i="4"/>
  <c r="BG4" i="9" s="1"/>
  <c r="J20" i="4"/>
  <c r="J4" i="9" s="1"/>
  <c r="P20" i="4"/>
  <c r="AK20" i="4"/>
  <c r="AK4" i="9" s="1"/>
  <c r="AZ20" i="4"/>
  <c r="AZ4" i="9" s="1"/>
  <c r="AH28" i="4"/>
  <c r="AQ20" i="4"/>
  <c r="AQ4" i="9" s="1"/>
  <c r="AU20" i="4"/>
  <c r="AU4" i="9" s="1"/>
  <c r="AJ28" i="4"/>
  <c r="AJ29" i="4" s="1"/>
  <c r="AJ10" i="9" s="1"/>
  <c r="BD20" i="4"/>
  <c r="BD4" i="9" s="1"/>
  <c r="AV20" i="4"/>
  <c r="AV4" i="9" s="1"/>
  <c r="AW20" i="4"/>
  <c r="AW4" i="9" s="1"/>
  <c r="BF20" i="4"/>
  <c r="BF4" i="9" s="1"/>
  <c r="J28" i="4"/>
  <c r="J29" i="4" s="1"/>
  <c r="J10" i="9" s="1"/>
  <c r="J82" i="4"/>
  <c r="AC20" i="4"/>
  <c r="AC4" i="9" s="1"/>
  <c r="BE20" i="4"/>
  <c r="BE4" i="9" s="1"/>
  <c r="BB20" i="4"/>
  <c r="BB4" i="9" s="1"/>
  <c r="AX20" i="4"/>
  <c r="AX4" i="9" s="1"/>
  <c r="F20" i="4"/>
  <c r="AY20" i="4"/>
  <c r="BH20" i="4"/>
  <c r="BH4" i="9" s="1"/>
  <c r="BI20" i="4"/>
  <c r="BI4" i="9" s="1"/>
  <c r="BC20" i="4"/>
  <c r="BC4" i="9" s="1"/>
  <c r="BM19" i="4"/>
  <c r="BJ20" i="4"/>
  <c r="BJ4" i="9" s="1"/>
  <c r="G86" i="4" l="1"/>
  <c r="G46" i="9" s="1"/>
  <c r="G44" i="9"/>
  <c r="AS21" i="4"/>
  <c r="AS5" i="9" s="1"/>
  <c r="AS4" i="9"/>
  <c r="X86" i="4"/>
  <c r="X46" i="9" s="1"/>
  <c r="X44" i="9"/>
  <c r="H21" i="4"/>
  <c r="H5" i="9" s="1"/>
  <c r="H4" i="9"/>
  <c r="P86" i="4"/>
  <c r="P46" i="9" s="1"/>
  <c r="P44" i="9"/>
  <c r="AD86" i="4"/>
  <c r="AD46" i="9" s="1"/>
  <c r="AD44" i="9"/>
  <c r="J86" i="4"/>
  <c r="J46" i="9" s="1"/>
  <c r="J44" i="9"/>
  <c r="P21" i="4"/>
  <c r="P5" i="9" s="1"/>
  <c r="P4" i="9"/>
  <c r="K21" i="4"/>
  <c r="K5" i="9" s="1"/>
  <c r="K4" i="9"/>
  <c r="N86" i="4"/>
  <c r="N46" i="9" s="1"/>
  <c r="N44" i="9"/>
  <c r="AY21" i="4"/>
  <c r="AY5" i="9" s="1"/>
  <c r="AY4" i="9"/>
  <c r="F21" i="4"/>
  <c r="F5" i="9" s="1"/>
  <c r="F4" i="9"/>
  <c r="G21" i="4"/>
  <c r="G5" i="9" s="1"/>
  <c r="G4" i="9"/>
  <c r="E21" i="4"/>
  <c r="E5" i="9" s="1"/>
  <c r="E4" i="9"/>
  <c r="K86" i="4"/>
  <c r="K46" i="9" s="1"/>
  <c r="K44" i="9"/>
  <c r="AW21" i="4"/>
  <c r="AW5" i="9" s="1"/>
  <c r="O21" i="4"/>
  <c r="O5" i="9" s="1"/>
  <c r="I21" i="4"/>
  <c r="I5" i="9" s="1"/>
  <c r="U21" i="4"/>
  <c r="U5" i="9" s="1"/>
  <c r="AX21" i="4"/>
  <c r="AX5" i="9" s="1"/>
  <c r="AV21" i="4"/>
  <c r="AV5" i="9" s="1"/>
  <c r="AI21" i="4"/>
  <c r="AI5" i="9" s="1"/>
  <c r="V21" i="4"/>
  <c r="V5" i="9" s="1"/>
  <c r="AD21" i="4"/>
  <c r="AD5" i="9" s="1"/>
  <c r="M21" i="4"/>
  <c r="M5" i="9" s="1"/>
  <c r="Q21" i="4"/>
  <c r="Q5" i="9" s="1"/>
  <c r="AT21" i="4"/>
  <c r="AT5" i="9" s="1"/>
  <c r="BJ21" i="4"/>
  <c r="BJ5" i="9" s="1"/>
  <c r="BB21" i="4"/>
  <c r="BB5" i="9" s="1"/>
  <c r="BG21" i="4"/>
  <c r="BG5" i="9" s="1"/>
  <c r="L21" i="4"/>
  <c r="L5" i="9" s="1"/>
  <c r="S21" i="4"/>
  <c r="S5" i="9" s="1"/>
  <c r="AL21" i="4"/>
  <c r="AL5" i="9" s="1"/>
  <c r="AR21" i="4"/>
  <c r="AR5" i="9" s="1"/>
  <c r="AF21" i="4"/>
  <c r="AF5" i="9" s="1"/>
  <c r="AJ21" i="4"/>
  <c r="AJ5" i="9" s="1"/>
  <c r="AK21" i="4"/>
  <c r="AK5" i="9" s="1"/>
  <c r="J21" i="4"/>
  <c r="J5" i="9" s="1"/>
  <c r="AC21" i="4"/>
  <c r="AC5" i="9" s="1"/>
  <c r="N21" i="4"/>
  <c r="N5" i="9" s="1"/>
  <c r="BL21" i="4"/>
  <c r="BL5" i="9" s="1"/>
  <c r="BK21" i="4"/>
  <c r="BK5" i="9" s="1"/>
  <c r="BH21" i="4"/>
  <c r="BH5" i="9" s="1"/>
  <c r="BD21" i="4"/>
  <c r="BD5" i="9" s="1"/>
  <c r="AA21" i="4"/>
  <c r="AA5" i="9" s="1"/>
  <c r="BE21" i="4"/>
  <c r="BE5" i="9" s="1"/>
  <c r="AM21" i="4"/>
  <c r="AM5" i="9" s="1"/>
  <c r="BC21" i="4"/>
  <c r="BC5" i="9" s="1"/>
  <c r="AU21" i="4"/>
  <c r="AU5" i="9" s="1"/>
  <c r="BA21" i="4"/>
  <c r="BA5" i="9" s="1"/>
  <c r="BI21" i="4"/>
  <c r="BI5" i="9" s="1"/>
  <c r="AQ21" i="4"/>
  <c r="AQ5" i="9" s="1"/>
  <c r="AG21" i="4"/>
  <c r="AG5" i="9" s="1"/>
  <c r="Z21" i="4"/>
  <c r="Z5" i="9" s="1"/>
  <c r="AO21" i="4"/>
  <c r="AO5" i="9" s="1"/>
  <c r="AN21" i="4"/>
  <c r="AN5" i="9" s="1"/>
  <c r="W21" i="4"/>
  <c r="W5" i="9" s="1"/>
  <c r="X21" i="4"/>
  <c r="X5" i="9" s="1"/>
  <c r="AP21" i="4"/>
  <c r="AP5" i="9" s="1"/>
  <c r="AE21" i="4"/>
  <c r="AE5" i="9" s="1"/>
  <c r="AH21" i="4"/>
  <c r="AH5" i="9" s="1"/>
  <c r="AB21" i="4"/>
  <c r="AB5" i="9" s="1"/>
  <c r="BF21" i="4"/>
  <c r="BF5" i="9" s="1"/>
  <c r="AZ21" i="4"/>
  <c r="AZ5" i="9" s="1"/>
  <c r="Y21" i="4"/>
  <c r="Y5" i="9" s="1"/>
  <c r="R21" i="4"/>
  <c r="R5" i="9" s="1"/>
  <c r="T21" i="4"/>
  <c r="T5" i="9" s="1"/>
  <c r="BN19" i="4"/>
  <c r="BN20" i="4" s="1"/>
  <c r="BN4" i="9" s="1"/>
  <c r="BM72" i="4"/>
  <c r="BM73" i="4" s="1"/>
  <c r="AT29" i="4"/>
  <c r="AT10" i="9" s="1"/>
  <c r="AU28" i="4"/>
  <c r="AV28" i="4" s="1"/>
  <c r="AT81" i="4"/>
  <c r="F33" i="4"/>
  <c r="F12" i="9" s="1"/>
  <c r="BV63" i="4"/>
  <c r="BV32" i="9" s="1"/>
  <c r="AP82" i="4"/>
  <c r="M82" i="4"/>
  <c r="K29" i="4"/>
  <c r="K10" i="9" s="1"/>
  <c r="AL82" i="4"/>
  <c r="G33" i="4"/>
  <c r="G12" i="9" s="1"/>
  <c r="BO61" i="4"/>
  <c r="BO30" i="9" s="1"/>
  <c r="BP60" i="4"/>
  <c r="BP29" i="9" s="1"/>
  <c r="E33" i="4"/>
  <c r="E12" i="9" s="1"/>
  <c r="H33" i="4"/>
  <c r="H12" i="9" s="1"/>
  <c r="E82" i="4"/>
  <c r="E44" i="9" s="1"/>
  <c r="AM82" i="4"/>
  <c r="AR82" i="4"/>
  <c r="H82" i="4"/>
  <c r="H44" i="9" s="1"/>
  <c r="F82" i="4"/>
  <c r="T82" i="4"/>
  <c r="T44" i="9" s="1"/>
  <c r="N29" i="4"/>
  <c r="N10" i="9" s="1"/>
  <c r="AK82" i="4"/>
  <c r="AK44" i="9" s="1"/>
  <c r="AI82" i="4"/>
  <c r="AJ82" i="4"/>
  <c r="AJ44" i="9" s="1"/>
  <c r="AN82" i="4"/>
  <c r="AN44" i="9" s="1"/>
  <c r="AO82" i="4"/>
  <c r="AO44" i="9" s="1"/>
  <c r="AD29" i="4"/>
  <c r="AD10" i="9" s="1"/>
  <c r="Z82" i="4"/>
  <c r="Z44" i="9" s="1"/>
  <c r="AT82" i="4"/>
  <c r="AT44" i="9" s="1"/>
  <c r="BW57" i="4"/>
  <c r="BW28" i="9" s="1"/>
  <c r="BO76" i="4"/>
  <c r="BO40" i="9" s="1"/>
  <c r="BP24" i="4"/>
  <c r="BP7" i="9" s="1"/>
  <c r="BN77" i="4"/>
  <c r="BN41" i="9" s="1"/>
  <c r="BQ23" i="4"/>
  <c r="BQ6" i="9" s="1"/>
  <c r="BP54" i="4"/>
  <c r="BP26" i="9" s="1"/>
  <c r="AF30" i="4"/>
  <c r="J83" i="4"/>
  <c r="J45" i="9" s="1"/>
  <c r="G83" i="4"/>
  <c r="G45" i="9" s="1"/>
  <c r="E30" i="4"/>
  <c r="E11" i="9" s="1"/>
  <c r="Z30" i="4"/>
  <c r="AN30" i="4"/>
  <c r="AS30" i="4"/>
  <c r="AG30" i="4"/>
  <c r="T30" i="4"/>
  <c r="AI30" i="4"/>
  <c r="AL30" i="4"/>
  <c r="F30" i="4"/>
  <c r="F11" i="9" s="1"/>
  <c r="AI33" i="4"/>
  <c r="AI12" i="9" s="1"/>
  <c r="J30" i="4"/>
  <c r="H30" i="4"/>
  <c r="H11" i="9" s="1"/>
  <c r="M30" i="4"/>
  <c r="P83" i="4"/>
  <c r="P45" i="9" s="1"/>
  <c r="AS33" i="4"/>
  <c r="AS12" i="9" s="1"/>
  <c r="P30" i="4"/>
  <c r="S30" i="4"/>
  <c r="AO30" i="4"/>
  <c r="AJ30" i="4"/>
  <c r="AP30" i="4"/>
  <c r="P33" i="4"/>
  <c r="P12" i="9" s="1"/>
  <c r="X30" i="4"/>
  <c r="AF33" i="4"/>
  <c r="AF12" i="9" s="1"/>
  <c r="AK30" i="4"/>
  <c r="G30" i="4"/>
  <c r="G11" i="9" s="1"/>
  <c r="AR30" i="4"/>
  <c r="BP48" i="4"/>
  <c r="BP22" i="9" s="1"/>
  <c r="BQ47" i="4"/>
  <c r="BQ21" i="9" s="1"/>
  <c r="BQ52" i="4"/>
  <c r="BQ53" i="4" s="1"/>
  <c r="BQ25" i="9" s="1"/>
  <c r="AH29" i="4"/>
  <c r="AH10" i="9" s="1"/>
  <c r="AH82" i="4"/>
  <c r="Y29" i="4"/>
  <c r="Y10" i="9" s="1"/>
  <c r="Y82" i="4"/>
  <c r="I29" i="4"/>
  <c r="I10" i="9" s="1"/>
  <c r="I82" i="4"/>
  <c r="O82" i="4"/>
  <c r="O29" i="4"/>
  <c r="O10" i="9" s="1"/>
  <c r="Q29" i="4"/>
  <c r="Q10" i="9" s="1"/>
  <c r="Q82" i="4"/>
  <c r="K83" i="4"/>
  <c r="K45" i="9" s="1"/>
  <c r="AG33" i="4"/>
  <c r="AG12" i="9" s="1"/>
  <c r="AA29" i="4"/>
  <c r="AA10" i="9" s="1"/>
  <c r="AA82" i="4"/>
  <c r="R33" i="4"/>
  <c r="R12" i="9" s="1"/>
  <c r="R30" i="4"/>
  <c r="AM30" i="4"/>
  <c r="AM33" i="4"/>
  <c r="AM12" i="9" s="1"/>
  <c r="AC29" i="4"/>
  <c r="AC10" i="9" s="1"/>
  <c r="AC82" i="4"/>
  <c r="BM20" i="4"/>
  <c r="BM4" i="9" s="1"/>
  <c r="S82" i="4"/>
  <c r="X83" i="4"/>
  <c r="X45" i="9" s="1"/>
  <c r="U29" i="4"/>
  <c r="U10" i="9" s="1"/>
  <c r="U82" i="4"/>
  <c r="AP33" i="4"/>
  <c r="AP12" i="9" s="1"/>
  <c r="N83" i="4"/>
  <c r="N45" i="9" s="1"/>
  <c r="W29" i="4"/>
  <c r="W10" i="9" s="1"/>
  <c r="W82" i="4"/>
  <c r="AB29" i="4"/>
  <c r="AB10" i="9" s="1"/>
  <c r="AB82" i="4"/>
  <c r="AK33" i="4"/>
  <c r="AK12" i="9" s="1"/>
  <c r="J33" i="4"/>
  <c r="J12" i="9" s="1"/>
  <c r="AJ33" i="4"/>
  <c r="AJ12" i="9" s="1"/>
  <c r="M33" i="4"/>
  <c r="M12" i="9" s="1"/>
  <c r="AL33" i="4"/>
  <c r="AL12" i="9" s="1"/>
  <c r="T33" i="4"/>
  <c r="T12" i="9" s="1"/>
  <c r="AQ29" i="4"/>
  <c r="AQ10" i="9" s="1"/>
  <c r="AQ82" i="4"/>
  <c r="V29" i="4"/>
  <c r="V10" i="9" s="1"/>
  <c r="V82" i="4"/>
  <c r="R82" i="4"/>
  <c r="S33" i="4"/>
  <c r="S12" i="9" s="1"/>
  <c r="Z33" i="4"/>
  <c r="Z12" i="9" s="1"/>
  <c r="AO33" i="4"/>
  <c r="AO12" i="9" s="1"/>
  <c r="AE29" i="4"/>
  <c r="AE10" i="9" s="1"/>
  <c r="AE82" i="4"/>
  <c r="AS82" i="4"/>
  <c r="L82" i="4"/>
  <c r="L29" i="4"/>
  <c r="L10" i="9" s="1"/>
  <c r="AR33" i="4"/>
  <c r="AR12" i="9" s="1"/>
  <c r="AG82" i="4"/>
  <c r="AD83" i="4"/>
  <c r="AD45" i="9" s="1"/>
  <c r="AN33" i="4"/>
  <c r="AN12" i="9" s="1"/>
  <c r="AF82" i="4"/>
  <c r="X33" i="4"/>
  <c r="X12" i="9" s="1"/>
  <c r="V86" i="4" l="1"/>
  <c r="V46" i="9" s="1"/>
  <c r="V44" i="9"/>
  <c r="F86" i="4"/>
  <c r="F46" i="9" s="1"/>
  <c r="F44" i="9"/>
  <c r="AB86" i="4"/>
  <c r="AB46" i="9" s="1"/>
  <c r="AB44" i="9"/>
  <c r="O86" i="4"/>
  <c r="O46" i="9" s="1"/>
  <c r="O44" i="9"/>
  <c r="AE86" i="4"/>
  <c r="AE46" i="9" s="1"/>
  <c r="AE44" i="9"/>
  <c r="S86" i="4"/>
  <c r="S46" i="9" s="1"/>
  <c r="S44" i="9"/>
  <c r="AA86" i="4"/>
  <c r="AA46" i="9" s="1"/>
  <c r="AA44" i="9"/>
  <c r="I86" i="4"/>
  <c r="I46" i="9" s="1"/>
  <c r="I44" i="9"/>
  <c r="AR86" i="4"/>
  <c r="AR46" i="9" s="1"/>
  <c r="AR44" i="9"/>
  <c r="AL86" i="4"/>
  <c r="AL46" i="9" s="1"/>
  <c r="AL44" i="9"/>
  <c r="AF86" i="4"/>
  <c r="AF46" i="9" s="1"/>
  <c r="AF44" i="9"/>
  <c r="W86" i="4"/>
  <c r="W46" i="9" s="1"/>
  <c r="W44" i="9"/>
  <c r="AM83" i="4"/>
  <c r="AM45" i="9" s="1"/>
  <c r="AM44" i="9"/>
  <c r="U86" i="4"/>
  <c r="U46" i="9" s="1"/>
  <c r="U44" i="9"/>
  <c r="AQ86" i="4"/>
  <c r="AQ46" i="9" s="1"/>
  <c r="AQ44" i="9"/>
  <c r="AG86" i="4"/>
  <c r="AG46" i="9" s="1"/>
  <c r="AG44" i="9"/>
  <c r="Y86" i="4"/>
  <c r="Y46" i="9" s="1"/>
  <c r="Y44" i="9"/>
  <c r="AI83" i="4"/>
  <c r="AI45" i="9" s="1"/>
  <c r="AI44" i="9"/>
  <c r="M86" i="4"/>
  <c r="M46" i="9" s="1"/>
  <c r="M44" i="9"/>
  <c r="AS86" i="4"/>
  <c r="AS46" i="9" s="1"/>
  <c r="AS44" i="9"/>
  <c r="AC86" i="4"/>
  <c r="AC46" i="9" s="1"/>
  <c r="AC44" i="9"/>
  <c r="AP86" i="4"/>
  <c r="AP46" i="9" s="1"/>
  <c r="AP44" i="9"/>
  <c r="L86" i="4"/>
  <c r="L46" i="9" s="1"/>
  <c r="L44" i="9"/>
  <c r="R86" i="4"/>
  <c r="R46" i="9" s="1"/>
  <c r="R44" i="9"/>
  <c r="Q86" i="4"/>
  <c r="Q46" i="9" s="1"/>
  <c r="Q44" i="9"/>
  <c r="AH86" i="4"/>
  <c r="AH46" i="9" s="1"/>
  <c r="AH44" i="9"/>
  <c r="AP36" i="4"/>
  <c r="AP15" i="9" s="1"/>
  <c r="AP11" i="9"/>
  <c r="AJ36" i="4"/>
  <c r="AJ15" i="9" s="1"/>
  <c r="AJ11" i="9"/>
  <c r="J36" i="4"/>
  <c r="J15" i="9" s="1"/>
  <c r="J11" i="9"/>
  <c r="AN36" i="4"/>
  <c r="AN15" i="9" s="1"/>
  <c r="AN11" i="9"/>
  <c r="AR36" i="4"/>
  <c r="AR15" i="9" s="1"/>
  <c r="AR11" i="9"/>
  <c r="AO36" i="4"/>
  <c r="AO15" i="9" s="1"/>
  <c r="AO11" i="9"/>
  <c r="Z36" i="4"/>
  <c r="Z15" i="9" s="1"/>
  <c r="Z11" i="9"/>
  <c r="BM74" i="4"/>
  <c r="BM39" i="9" s="1"/>
  <c r="BM38" i="9"/>
  <c r="X36" i="4"/>
  <c r="X15" i="9" s="1"/>
  <c r="X11" i="9"/>
  <c r="M36" i="4"/>
  <c r="M15" i="9" s="1"/>
  <c r="M11" i="9"/>
  <c r="S36" i="4"/>
  <c r="S15" i="9" s="1"/>
  <c r="S11" i="9"/>
  <c r="AK36" i="4"/>
  <c r="AK15" i="9" s="1"/>
  <c r="AK11" i="9"/>
  <c r="P36" i="4"/>
  <c r="P15" i="9" s="1"/>
  <c r="P11" i="9"/>
  <c r="AL36" i="4"/>
  <c r="AL15" i="9" s="1"/>
  <c r="AL11" i="9"/>
  <c r="AF36" i="4"/>
  <c r="AF15" i="9" s="1"/>
  <c r="AF11" i="9"/>
  <c r="AS36" i="4"/>
  <c r="AS15" i="9" s="1"/>
  <c r="AS11" i="9"/>
  <c r="AI36" i="4"/>
  <c r="AI15" i="9" s="1"/>
  <c r="AI11" i="9"/>
  <c r="AM36" i="4"/>
  <c r="AM15" i="9" s="1"/>
  <c r="AM11" i="9"/>
  <c r="T36" i="4"/>
  <c r="T15" i="9" s="1"/>
  <c r="T11" i="9"/>
  <c r="R36" i="4"/>
  <c r="R15" i="9" s="1"/>
  <c r="R11" i="9"/>
  <c r="AG36" i="4"/>
  <c r="AG15" i="9" s="1"/>
  <c r="AG11" i="9"/>
  <c r="AU29" i="4"/>
  <c r="AU10" i="9" s="1"/>
  <c r="AT30" i="4"/>
  <c r="AT33" i="4"/>
  <c r="AT12" i="9" s="1"/>
  <c r="BN21" i="4"/>
  <c r="BN5" i="9" s="1"/>
  <c r="BM21" i="4"/>
  <c r="BM5" i="9" s="1"/>
  <c r="AW28" i="4"/>
  <c r="AX28" i="4" s="1"/>
  <c r="AV81" i="4"/>
  <c r="AV82" i="4" s="1"/>
  <c r="AV44" i="9" s="1"/>
  <c r="AV25" i="4"/>
  <c r="AV29" i="4"/>
  <c r="AV10" i="9" s="1"/>
  <c r="AU81" i="4"/>
  <c r="AU82" i="4" s="1"/>
  <c r="AU44" i="9" s="1"/>
  <c r="AU25" i="4"/>
  <c r="BO19" i="4"/>
  <c r="BN72" i="4"/>
  <c r="BN73" i="4" s="1"/>
  <c r="M83" i="4"/>
  <c r="BW63" i="4"/>
  <c r="BW32" i="9" s="1"/>
  <c r="K30" i="4"/>
  <c r="AL83" i="4"/>
  <c r="K33" i="4"/>
  <c r="K12" i="9" s="1"/>
  <c r="N89" i="4"/>
  <c r="N49" i="9" s="1"/>
  <c r="N87" i="4"/>
  <c r="N47" i="9" s="1"/>
  <c r="P89" i="4"/>
  <c r="P49" i="9" s="1"/>
  <c r="P87" i="4"/>
  <c r="P47" i="9" s="1"/>
  <c r="AP83" i="4"/>
  <c r="AP45" i="9" s="1"/>
  <c r="T83" i="4"/>
  <c r="T45" i="9" s="1"/>
  <c r="T86" i="4"/>
  <c r="T46" i="9" s="1"/>
  <c r="AT86" i="4"/>
  <c r="AT46" i="9" s="1"/>
  <c r="AD89" i="4"/>
  <c r="AD49" i="9" s="1"/>
  <c r="AD87" i="4"/>
  <c r="AD47" i="9" s="1"/>
  <c r="G89" i="4"/>
  <c r="G49" i="9" s="1"/>
  <c r="G87" i="4"/>
  <c r="G47" i="9" s="1"/>
  <c r="AO86" i="4"/>
  <c r="K89" i="4"/>
  <c r="K49" i="9" s="1"/>
  <c r="K87" i="4"/>
  <c r="K47" i="9" s="1"/>
  <c r="AN86" i="4"/>
  <c r="AN46" i="9" s="1"/>
  <c r="H83" i="4"/>
  <c r="H45" i="9" s="1"/>
  <c r="H86" i="4"/>
  <c r="AJ83" i="4"/>
  <c r="AJ45" i="9" s="1"/>
  <c r="AJ86" i="4"/>
  <c r="AI86" i="4"/>
  <c r="AI46" i="9" s="1"/>
  <c r="AM86" i="4"/>
  <c r="AM89" i="4"/>
  <c r="AM49" i="9" s="1"/>
  <c r="AM87" i="4"/>
  <c r="AM47" i="9" s="1"/>
  <c r="X89" i="4"/>
  <c r="X49" i="9" s="1"/>
  <c r="X87" i="4"/>
  <c r="X47" i="9" s="1"/>
  <c r="J89" i="4"/>
  <c r="J49" i="9" s="1"/>
  <c r="J87" i="4"/>
  <c r="J47" i="9" s="1"/>
  <c r="AK86" i="4"/>
  <c r="AK46" i="9" s="1"/>
  <c r="E83" i="4"/>
  <c r="E45" i="9" s="1"/>
  <c r="E86" i="4"/>
  <c r="E46" i="9" s="1"/>
  <c r="AI89" i="4"/>
  <c r="AI49" i="9" s="1"/>
  <c r="AI87" i="4"/>
  <c r="AI47" i="9" s="1"/>
  <c r="Z86" i="4"/>
  <c r="Z46" i="9" s="1"/>
  <c r="BP61" i="4"/>
  <c r="BP30" i="9" s="1"/>
  <c r="F36" i="4"/>
  <c r="F15" i="9" s="1"/>
  <c r="H34" i="4"/>
  <c r="H13" i="9" s="1"/>
  <c r="H36" i="4"/>
  <c r="H15" i="9" s="1"/>
  <c r="E36" i="4"/>
  <c r="E15" i="9" s="1"/>
  <c r="F34" i="4"/>
  <c r="F13" i="9" s="1"/>
  <c r="G36" i="4"/>
  <c r="G15" i="9" s="1"/>
  <c r="E34" i="4"/>
  <c r="E13" i="9" s="1"/>
  <c r="BQ60" i="4"/>
  <c r="BQ29" i="9" s="1"/>
  <c r="G34" i="4"/>
  <c r="G13" i="9" s="1"/>
  <c r="N33" i="4"/>
  <c r="N12" i="9" s="1"/>
  <c r="AD33" i="4"/>
  <c r="AD12" i="9" s="1"/>
  <c r="AD30" i="4"/>
  <c r="F83" i="4"/>
  <c r="F45" i="9" s="1"/>
  <c r="AK83" i="4"/>
  <c r="AK45" i="9" s="1"/>
  <c r="AR83" i="4"/>
  <c r="AR45" i="9" s="1"/>
  <c r="AT83" i="4"/>
  <c r="N30" i="4"/>
  <c r="Z83" i="4"/>
  <c r="Z45" i="9" s="1"/>
  <c r="AN83" i="4"/>
  <c r="AN45" i="9" s="1"/>
  <c r="AO83" i="4"/>
  <c r="AO45" i="9" s="1"/>
  <c r="BX57" i="4"/>
  <c r="BX28" i="9" s="1"/>
  <c r="BP76" i="4"/>
  <c r="BP40" i="9" s="1"/>
  <c r="BQ24" i="4"/>
  <c r="BQ7" i="9" s="1"/>
  <c r="BO77" i="4"/>
  <c r="BO41" i="9" s="1"/>
  <c r="BR23" i="4"/>
  <c r="BR6" i="9" s="1"/>
  <c r="AC33" i="4"/>
  <c r="AC12" i="9" s="1"/>
  <c r="O33" i="4"/>
  <c r="O12" i="9" s="1"/>
  <c r="BQ54" i="4"/>
  <c r="BQ26" i="9" s="1"/>
  <c r="Y33" i="4"/>
  <c r="Y12" i="9" s="1"/>
  <c r="W33" i="4"/>
  <c r="W12" i="9" s="1"/>
  <c r="AA33" i="4"/>
  <c r="AA12" i="9" s="1"/>
  <c r="L33" i="4"/>
  <c r="L12" i="9" s="1"/>
  <c r="P93" i="4"/>
  <c r="P34" i="4"/>
  <c r="P13" i="9" s="1"/>
  <c r="AI34" i="4"/>
  <c r="AI13" i="9" s="1"/>
  <c r="R34" i="4"/>
  <c r="R13" i="9" s="1"/>
  <c r="F93" i="4"/>
  <c r="Z34" i="4"/>
  <c r="Z13" i="9" s="1"/>
  <c r="S34" i="4"/>
  <c r="S13" i="9" s="1"/>
  <c r="AL93" i="4"/>
  <c r="I30" i="4"/>
  <c r="X93" i="4"/>
  <c r="AC30" i="4"/>
  <c r="W30" i="4"/>
  <c r="Y30" i="4"/>
  <c r="AH30" i="4"/>
  <c r="AQ30" i="4"/>
  <c r="M93" i="4"/>
  <c r="AH33" i="4"/>
  <c r="AH12" i="9" s="1"/>
  <c r="AA30" i="4"/>
  <c r="J34" i="4"/>
  <c r="J13" i="9" s="1"/>
  <c r="AS34" i="4"/>
  <c r="AS13" i="9" s="1"/>
  <c r="AE30" i="4"/>
  <c r="O30" i="4"/>
  <c r="AK34" i="4"/>
  <c r="AK13" i="9" s="1"/>
  <c r="AN34" i="4"/>
  <c r="AN13" i="9" s="1"/>
  <c r="L30" i="4"/>
  <c r="G93" i="4"/>
  <c r="X34" i="4"/>
  <c r="X13" i="9" s="1"/>
  <c r="I33" i="4"/>
  <c r="I12" i="9" s="1"/>
  <c r="AP93" i="4"/>
  <c r="AM34" i="4"/>
  <c r="AM13" i="9" s="1"/>
  <c r="AF34" i="4"/>
  <c r="AF13" i="9" s="1"/>
  <c r="BR47" i="4"/>
  <c r="BR21" i="9" s="1"/>
  <c r="BR52" i="4"/>
  <c r="BR53" i="4" s="1"/>
  <c r="BR25" i="9" s="1"/>
  <c r="BQ48" i="4"/>
  <c r="BQ22" i="9" s="1"/>
  <c r="L83" i="4"/>
  <c r="L45" i="9" s="1"/>
  <c r="AS83" i="4"/>
  <c r="AS45" i="9" s="1"/>
  <c r="R83" i="4"/>
  <c r="R45" i="9" s="1"/>
  <c r="V83" i="4"/>
  <c r="V45" i="9" s="1"/>
  <c r="U83" i="4"/>
  <c r="U45" i="9" s="1"/>
  <c r="AG83" i="4"/>
  <c r="AG45" i="9" s="1"/>
  <c r="AO34" i="4"/>
  <c r="AO13" i="9" s="1"/>
  <c r="V30" i="4"/>
  <c r="V33" i="4"/>
  <c r="V12" i="9" s="1"/>
  <c r="AQ83" i="4"/>
  <c r="AQ45" i="9" s="1"/>
  <c r="AE33" i="4"/>
  <c r="AE12" i="9" s="1"/>
  <c r="U30" i="4"/>
  <c r="U33" i="4"/>
  <c r="U12" i="9" s="1"/>
  <c r="AQ33" i="4"/>
  <c r="AQ12" i="9" s="1"/>
  <c r="Y83" i="4"/>
  <c r="Y45" i="9" s="1"/>
  <c r="AC83" i="4"/>
  <c r="AC45" i="9" s="1"/>
  <c r="I83" i="4"/>
  <c r="I45" i="9" s="1"/>
  <c r="M34" i="4"/>
  <c r="M13" i="9" s="1"/>
  <c r="W83" i="4"/>
  <c r="W45" i="9" s="1"/>
  <c r="AA83" i="4"/>
  <c r="AA45" i="9" s="1"/>
  <c r="AF83" i="4"/>
  <c r="AF45" i="9" s="1"/>
  <c r="Q83" i="4"/>
  <c r="Q45" i="9" s="1"/>
  <c r="AH83" i="4"/>
  <c r="AH45" i="9" s="1"/>
  <c r="S83" i="4"/>
  <c r="S45" i="9" s="1"/>
  <c r="AE83" i="4"/>
  <c r="AE45" i="9" s="1"/>
  <c r="AB83" i="4"/>
  <c r="AB45" i="9" s="1"/>
  <c r="AR34" i="4"/>
  <c r="AR13" i="9" s="1"/>
  <c r="T34" i="4"/>
  <c r="T13" i="9" s="1"/>
  <c r="AL34" i="4"/>
  <c r="AL13" i="9" s="1"/>
  <c r="AP34" i="4"/>
  <c r="AP13" i="9" s="1"/>
  <c r="Q30" i="4"/>
  <c r="Q33" i="4"/>
  <c r="Q12" i="9" s="1"/>
  <c r="AB33" i="4"/>
  <c r="AB12" i="9" s="1"/>
  <c r="AB30" i="4"/>
  <c r="AR93" i="4"/>
  <c r="J93" i="4"/>
  <c r="AJ34" i="4"/>
  <c r="AJ13" i="9" s="1"/>
  <c r="AG34" i="4"/>
  <c r="AG13" i="9" s="1"/>
  <c r="O83" i="4"/>
  <c r="O45" i="9" s="1"/>
  <c r="AM93" i="4" l="1"/>
  <c r="AM46" i="9"/>
  <c r="AO93" i="4"/>
  <c r="AO46" i="9"/>
  <c r="AJ93" i="4"/>
  <c r="AJ46" i="9"/>
  <c r="H93" i="4"/>
  <c r="H46" i="9"/>
  <c r="I36" i="4"/>
  <c r="I15" i="9" s="1"/>
  <c r="I11" i="9"/>
  <c r="M89" i="4"/>
  <c r="M49" i="9" s="1"/>
  <c r="M45" i="9"/>
  <c r="AQ36" i="4"/>
  <c r="AQ15" i="9" s="1"/>
  <c r="AQ11" i="9"/>
  <c r="Q36" i="4"/>
  <c r="Q15" i="9" s="1"/>
  <c r="Q11" i="9"/>
  <c r="BN74" i="4"/>
  <c r="BN39" i="9" s="1"/>
  <c r="BN38" i="9"/>
  <c r="N36" i="4"/>
  <c r="N15" i="9" s="1"/>
  <c r="N11" i="9"/>
  <c r="AT87" i="4"/>
  <c r="AT47" i="9" s="1"/>
  <c r="AT45" i="9"/>
  <c r="AE36" i="4"/>
  <c r="AE15" i="9" s="1"/>
  <c r="AE11" i="9"/>
  <c r="Y36" i="4"/>
  <c r="Y15" i="9" s="1"/>
  <c r="Y11" i="9"/>
  <c r="AT36" i="4"/>
  <c r="AT15" i="9" s="1"/>
  <c r="AT11" i="9"/>
  <c r="L36" i="4"/>
  <c r="L15" i="9" s="1"/>
  <c r="L11" i="9"/>
  <c r="AH36" i="4"/>
  <c r="AH15" i="9" s="1"/>
  <c r="AH11" i="9"/>
  <c r="W36" i="4"/>
  <c r="W15" i="9" s="1"/>
  <c r="W11" i="9"/>
  <c r="AD36" i="4"/>
  <c r="AD15" i="9" s="1"/>
  <c r="AD11" i="9"/>
  <c r="AL87" i="4"/>
  <c r="AL47" i="9" s="1"/>
  <c r="AL45" i="9"/>
  <c r="U36" i="4"/>
  <c r="U15" i="9" s="1"/>
  <c r="U11" i="9"/>
  <c r="O36" i="4"/>
  <c r="O15" i="9" s="1"/>
  <c r="O11" i="9"/>
  <c r="AB36" i="4"/>
  <c r="AB15" i="9" s="1"/>
  <c r="AB11" i="9"/>
  <c r="AC36" i="4"/>
  <c r="AC15" i="9" s="1"/>
  <c r="AC11" i="9"/>
  <c r="K36" i="4"/>
  <c r="K15" i="9" s="1"/>
  <c r="K11" i="9"/>
  <c r="V36" i="4"/>
  <c r="V15" i="9" s="1"/>
  <c r="V11" i="9"/>
  <c r="AA36" i="4"/>
  <c r="AA15" i="9" s="1"/>
  <c r="AA11" i="9"/>
  <c r="AT34" i="4"/>
  <c r="AT13" i="9" s="1"/>
  <c r="AU30" i="4"/>
  <c r="AT94" i="4"/>
  <c r="AX81" i="4"/>
  <c r="AX25" i="4"/>
  <c r="AX82" i="4"/>
  <c r="AX44" i="9" s="1"/>
  <c r="AX29" i="4"/>
  <c r="AX10" i="9" s="1"/>
  <c r="BO72" i="4"/>
  <c r="BO73" i="4" s="1"/>
  <c r="BO20" i="4"/>
  <c r="BP19" i="4"/>
  <c r="AV30" i="4"/>
  <c r="AV11" i="9" s="1"/>
  <c r="AU78" i="4"/>
  <c r="AU79" i="4" s="1"/>
  <c r="AU42" i="9" s="1"/>
  <c r="AU26" i="4"/>
  <c r="AU8" i="9" s="1"/>
  <c r="AV78" i="4"/>
  <c r="AV79" i="4" s="1"/>
  <c r="AV42" i="9" s="1"/>
  <c r="AV26" i="4"/>
  <c r="AV8" i="9" s="1"/>
  <c r="AU83" i="4"/>
  <c r="AU45" i="9" s="1"/>
  <c r="AV83" i="4"/>
  <c r="AV45" i="9" s="1"/>
  <c r="AY28" i="4"/>
  <c r="AW81" i="4"/>
  <c r="AW25" i="4"/>
  <c r="AW29" i="4"/>
  <c r="AW10" i="9" s="1"/>
  <c r="AW82" i="4"/>
  <c r="AW44" i="9" s="1"/>
  <c r="AL89" i="4"/>
  <c r="AL49" i="9" s="1"/>
  <c r="M87" i="4"/>
  <c r="M47" i="9" s="1"/>
  <c r="K93" i="4"/>
  <c r="AD34" i="4"/>
  <c r="AD13" i="9" s="1"/>
  <c r="BX63" i="4"/>
  <c r="BX32" i="9" s="1"/>
  <c r="K34" i="4"/>
  <c r="K13" i="9" s="1"/>
  <c r="AI93" i="4"/>
  <c r="S89" i="4"/>
  <c r="S49" i="9" s="1"/>
  <c r="S87" i="4"/>
  <c r="S47" i="9" s="1"/>
  <c r="AF89" i="4"/>
  <c r="AF49" i="9" s="1"/>
  <c r="AF87" i="4"/>
  <c r="AF47" i="9" s="1"/>
  <c r="I89" i="4"/>
  <c r="I49" i="9" s="1"/>
  <c r="I87" i="4"/>
  <c r="I47" i="9" s="1"/>
  <c r="T89" i="4"/>
  <c r="T49" i="9" s="1"/>
  <c r="T87" i="4"/>
  <c r="T47" i="9" s="1"/>
  <c r="AC89" i="4"/>
  <c r="AC49" i="9" s="1"/>
  <c r="AC87" i="4"/>
  <c r="AC47" i="9" s="1"/>
  <c r="AQ89" i="4"/>
  <c r="AQ49" i="9" s="1"/>
  <c r="AQ87" i="4"/>
  <c r="AQ47" i="9" s="1"/>
  <c r="U89" i="4"/>
  <c r="U49" i="9" s="1"/>
  <c r="U87" i="4"/>
  <c r="U47" i="9" s="1"/>
  <c r="H89" i="4"/>
  <c r="H49" i="9" s="1"/>
  <c r="H87" i="4"/>
  <c r="H47" i="9" s="1"/>
  <c r="Z89" i="4"/>
  <c r="Z49" i="9" s="1"/>
  <c r="Z87" i="4"/>
  <c r="Z47" i="9" s="1"/>
  <c r="AR89" i="4"/>
  <c r="AR49" i="9" s="1"/>
  <c r="AR87" i="4"/>
  <c r="AR47" i="9" s="1"/>
  <c r="F89" i="4"/>
  <c r="F49" i="9" s="1"/>
  <c r="F87" i="4"/>
  <c r="F47" i="9" s="1"/>
  <c r="AP89" i="4"/>
  <c r="AP49" i="9" s="1"/>
  <c r="AP87" i="4"/>
  <c r="AP47" i="9" s="1"/>
  <c r="V89" i="4"/>
  <c r="V49" i="9" s="1"/>
  <c r="V87" i="4"/>
  <c r="V47" i="9" s="1"/>
  <c r="Y89" i="4"/>
  <c r="Y49" i="9" s="1"/>
  <c r="Y87" i="4"/>
  <c r="Y47" i="9" s="1"/>
  <c r="R89" i="4"/>
  <c r="R49" i="9" s="1"/>
  <c r="R87" i="4"/>
  <c r="R47" i="9" s="1"/>
  <c r="AK89" i="4"/>
  <c r="AK49" i="9" s="1"/>
  <c r="AK87" i="4"/>
  <c r="AK47" i="9" s="1"/>
  <c r="AH89" i="4"/>
  <c r="AH49" i="9" s="1"/>
  <c r="AH87" i="4"/>
  <c r="AH47" i="9" s="1"/>
  <c r="AS89" i="4"/>
  <c r="AS49" i="9" s="1"/>
  <c r="AS87" i="4"/>
  <c r="AS47" i="9" s="1"/>
  <c r="AO89" i="4"/>
  <c r="AO49" i="9" s="1"/>
  <c r="AO87" i="4"/>
  <c r="AO47" i="9" s="1"/>
  <c r="AN89" i="4"/>
  <c r="AN49" i="9" s="1"/>
  <c r="AN87" i="4"/>
  <c r="AN47" i="9" s="1"/>
  <c r="O89" i="4"/>
  <c r="O49" i="9" s="1"/>
  <c r="O87" i="4"/>
  <c r="O47" i="9" s="1"/>
  <c r="Q89" i="4"/>
  <c r="Q49" i="9" s="1"/>
  <c r="Q87" i="4"/>
  <c r="Q47" i="9" s="1"/>
  <c r="AA89" i="4"/>
  <c r="AA49" i="9" s="1"/>
  <c r="AA87" i="4"/>
  <c r="AA47" i="9" s="1"/>
  <c r="L89" i="4"/>
  <c r="L49" i="9" s="1"/>
  <c r="L87" i="4"/>
  <c r="L47" i="9" s="1"/>
  <c r="AT89" i="4"/>
  <c r="AT49" i="9" s="1"/>
  <c r="E89" i="4"/>
  <c r="E49" i="9" s="1"/>
  <c r="E87" i="4"/>
  <c r="E47" i="9" s="1"/>
  <c r="AJ89" i="4"/>
  <c r="AJ49" i="9" s="1"/>
  <c r="AJ87" i="4"/>
  <c r="AJ47" i="9" s="1"/>
  <c r="AE89" i="4"/>
  <c r="AE49" i="9" s="1"/>
  <c r="AE87" i="4"/>
  <c r="AE47" i="9" s="1"/>
  <c r="AB89" i="4"/>
  <c r="AB49" i="9" s="1"/>
  <c r="AB87" i="4"/>
  <c r="AB47" i="9" s="1"/>
  <c r="W89" i="4"/>
  <c r="W49" i="9" s="1"/>
  <c r="W87" i="4"/>
  <c r="W47" i="9" s="1"/>
  <c r="AG89" i="4"/>
  <c r="AG49" i="9" s="1"/>
  <c r="AG87" i="4"/>
  <c r="AG47" i="9" s="1"/>
  <c r="BQ61" i="4"/>
  <c r="BQ30" i="9" s="1"/>
  <c r="BR60" i="4"/>
  <c r="BR29" i="9" s="1"/>
  <c r="T93" i="4"/>
  <c r="N93" i="4"/>
  <c r="AD93" i="4"/>
  <c r="AN93" i="4"/>
  <c r="AK93" i="4"/>
  <c r="Z93" i="4"/>
  <c r="E93" i="4"/>
  <c r="AT93" i="4"/>
  <c r="N34" i="4"/>
  <c r="N13" i="9" s="1"/>
  <c r="BY57" i="4"/>
  <c r="BY28" i="9" s="1"/>
  <c r="BQ76" i="4"/>
  <c r="BQ40" i="9" s="1"/>
  <c r="BS23" i="4"/>
  <c r="BS6" i="9" s="1"/>
  <c r="BR24" i="4"/>
  <c r="BR7" i="9" s="1"/>
  <c r="BP77" i="4"/>
  <c r="BP41" i="9" s="1"/>
  <c r="BR54" i="4"/>
  <c r="BR26" i="9" s="1"/>
  <c r="J94" i="4"/>
  <c r="I34" i="4"/>
  <c r="I13" i="9" s="1"/>
  <c r="G94" i="4"/>
  <c r="AG93" i="4"/>
  <c r="AC93" i="4"/>
  <c r="O93" i="4"/>
  <c r="AF93" i="4"/>
  <c r="W93" i="4"/>
  <c r="S93" i="4"/>
  <c r="AA93" i="4"/>
  <c r="R93" i="4"/>
  <c r="Y93" i="4"/>
  <c r="AS93" i="4"/>
  <c r="L93" i="4"/>
  <c r="AH93" i="4"/>
  <c r="AE93" i="4"/>
  <c r="AH34" i="4"/>
  <c r="AH13" i="9" s="1"/>
  <c r="AE34" i="4"/>
  <c r="AE13" i="9" s="1"/>
  <c r="I93" i="4"/>
  <c r="AQ34" i="4"/>
  <c r="AQ13" i="9" s="1"/>
  <c r="AA34" i="4"/>
  <c r="AA13" i="9" s="1"/>
  <c r="O34" i="4"/>
  <c r="O13" i="9" s="1"/>
  <c r="AC34" i="4"/>
  <c r="AC13" i="9" s="1"/>
  <c r="Q93" i="4"/>
  <c r="AQ93" i="4"/>
  <c r="P94" i="4"/>
  <c r="W34" i="4"/>
  <c r="W13" i="9" s="1"/>
  <c r="L34" i="4"/>
  <c r="L13" i="9" s="1"/>
  <c r="Y34" i="4"/>
  <c r="Y13" i="9" s="1"/>
  <c r="BR48" i="4"/>
  <c r="BR22" i="9" s="1"/>
  <c r="BS47" i="4"/>
  <c r="BS21" i="9" s="1"/>
  <c r="BS52" i="4"/>
  <c r="BS53" i="4" s="1"/>
  <c r="BS25" i="9" s="1"/>
  <c r="X94" i="4"/>
  <c r="AM94" i="4"/>
  <c r="U34" i="4"/>
  <c r="U13" i="9" s="1"/>
  <c r="V93" i="4"/>
  <c r="Q34" i="4"/>
  <c r="Q13" i="9" s="1"/>
  <c r="V34" i="4"/>
  <c r="V13" i="9" s="1"/>
  <c r="U93" i="4"/>
  <c r="AL94" i="4"/>
  <c r="AB93" i="4"/>
  <c r="AI94" i="4"/>
  <c r="AB34" i="4"/>
  <c r="AB13" i="9" s="1"/>
  <c r="AU36" i="4" l="1"/>
  <c r="AU15" i="9" s="1"/>
  <c r="AU11" i="9"/>
  <c r="BO21" i="4"/>
  <c r="BO5" i="9" s="1"/>
  <c r="BO4" i="9"/>
  <c r="BO74" i="4"/>
  <c r="BO39" i="9" s="1"/>
  <c r="BO38" i="9"/>
  <c r="AW83" i="4"/>
  <c r="AW45" i="9" s="1"/>
  <c r="AW30" i="4"/>
  <c r="AW11" i="9" s="1"/>
  <c r="AU89" i="4"/>
  <c r="AU49" i="9" s="1"/>
  <c r="AX30" i="4"/>
  <c r="AX11" i="9" s="1"/>
  <c r="AX83" i="4"/>
  <c r="AX45" i="9" s="1"/>
  <c r="AW78" i="4"/>
  <c r="AW79" i="4" s="1"/>
  <c r="AW42" i="9" s="1"/>
  <c r="AW26" i="4"/>
  <c r="AW8" i="9" s="1"/>
  <c r="AV27" i="4"/>
  <c r="AV9" i="9" s="1"/>
  <c r="AV33" i="4"/>
  <c r="AV12" i="9" s="1"/>
  <c r="AV36" i="4"/>
  <c r="AV15" i="9" s="1"/>
  <c r="AV86" i="4"/>
  <c r="AV46" i="9" s="1"/>
  <c r="AX78" i="4"/>
  <c r="AX79" i="4" s="1"/>
  <c r="AX42" i="9" s="1"/>
  <c r="AX26" i="4"/>
  <c r="AX8" i="9" s="1"/>
  <c r="AU27" i="4"/>
  <c r="AU9" i="9" s="1"/>
  <c r="AU33" i="4"/>
  <c r="AU12" i="9" s="1"/>
  <c r="BP72" i="4"/>
  <c r="BP73" i="4" s="1"/>
  <c r="BP20" i="4"/>
  <c r="BQ19" i="4"/>
  <c r="AY81" i="4"/>
  <c r="AY25" i="4"/>
  <c r="AY29" i="4"/>
  <c r="AY10" i="9" s="1"/>
  <c r="AY82" i="4"/>
  <c r="AY44" i="9" s="1"/>
  <c r="AZ28" i="4"/>
  <c r="AU86" i="4"/>
  <c r="AU46" i="9" s="1"/>
  <c r="AV89" i="4"/>
  <c r="AV49" i="9" s="1"/>
  <c r="M94" i="4"/>
  <c r="K94" i="4"/>
  <c r="AD94" i="4"/>
  <c r="BY63" i="4"/>
  <c r="BY32" i="9" s="1"/>
  <c r="AP94" i="4"/>
  <c r="AJ94" i="4"/>
  <c r="AK94" i="4"/>
  <c r="E94" i="4"/>
  <c r="F94" i="4"/>
  <c r="T94" i="4"/>
  <c r="H94" i="4"/>
  <c r="BR61" i="4"/>
  <c r="BR30" i="9" s="1"/>
  <c r="BS60" i="4"/>
  <c r="BS29" i="9" s="1"/>
  <c r="AR94" i="4"/>
  <c r="AN94" i="4"/>
  <c r="N94" i="4"/>
  <c r="Z94" i="4"/>
  <c r="AO94" i="4"/>
  <c r="BZ57" i="4"/>
  <c r="BZ28" i="9" s="1"/>
  <c r="BR76" i="4"/>
  <c r="BR40" i="9" s="1"/>
  <c r="BS24" i="4"/>
  <c r="BS7" i="9" s="1"/>
  <c r="BT23" i="4"/>
  <c r="BT6" i="9" s="1"/>
  <c r="BQ77" i="4"/>
  <c r="BQ41" i="9" s="1"/>
  <c r="BS54" i="4"/>
  <c r="BS26" i="9" s="1"/>
  <c r="BS48" i="4"/>
  <c r="BS22" i="9" s="1"/>
  <c r="BT47" i="4"/>
  <c r="BT21" i="9" s="1"/>
  <c r="BT52" i="4"/>
  <c r="BT53" i="4" s="1"/>
  <c r="BT25" i="9" s="1"/>
  <c r="S94" i="4"/>
  <c r="AB94" i="4"/>
  <c r="O94" i="4"/>
  <c r="AA94" i="4"/>
  <c r="W94" i="4"/>
  <c r="AF94" i="4"/>
  <c r="L94" i="4"/>
  <c r="AS94" i="4"/>
  <c r="V94" i="4"/>
  <c r="Y94" i="4"/>
  <c r="AG94" i="4"/>
  <c r="AE94" i="4"/>
  <c r="R94" i="4"/>
  <c r="U94" i="4"/>
  <c r="I94" i="4"/>
  <c r="AQ94" i="4"/>
  <c r="Q94" i="4"/>
  <c r="AC94" i="4"/>
  <c r="AH94" i="4"/>
  <c r="BP74" i="4" l="1"/>
  <c r="BP39" i="9" s="1"/>
  <c r="BP38" i="9"/>
  <c r="BP21" i="4"/>
  <c r="BP5" i="9" s="1"/>
  <c r="BP4" i="9"/>
  <c r="AX86" i="4"/>
  <c r="AX46" i="9" s="1"/>
  <c r="AU34" i="4"/>
  <c r="AU13" i="9" s="1"/>
  <c r="AX89" i="4"/>
  <c r="AX49" i="9" s="1"/>
  <c r="AW36" i="4"/>
  <c r="AW15" i="9" s="1"/>
  <c r="AY78" i="4"/>
  <c r="AY79" i="4" s="1"/>
  <c r="AY42" i="9" s="1"/>
  <c r="AY26" i="4"/>
  <c r="AY8" i="9" s="1"/>
  <c r="AX27" i="4"/>
  <c r="AX9" i="9" s="1"/>
  <c r="AX33" i="4"/>
  <c r="AX12" i="9" s="1"/>
  <c r="BQ72" i="4"/>
  <c r="BQ73" i="4" s="1"/>
  <c r="BQ20" i="4"/>
  <c r="BR19" i="4"/>
  <c r="AV34" i="4"/>
  <c r="AV13" i="9" s="1"/>
  <c r="AX36" i="4"/>
  <c r="AX15" i="9" s="1"/>
  <c r="AZ81" i="4"/>
  <c r="AZ25" i="4"/>
  <c r="AZ82" i="4"/>
  <c r="AZ44" i="9" s="1"/>
  <c r="AZ29" i="4"/>
  <c r="AZ10" i="9" s="1"/>
  <c r="BA28" i="4"/>
  <c r="AV93" i="4"/>
  <c r="AW27" i="4"/>
  <c r="AW9" i="9" s="1"/>
  <c r="AW33" i="4"/>
  <c r="AW12" i="9" s="1"/>
  <c r="AW89" i="4"/>
  <c r="AW49" i="9" s="1"/>
  <c r="AW86" i="4"/>
  <c r="AW46" i="9" s="1"/>
  <c r="AU93" i="4"/>
  <c r="AY83" i="4"/>
  <c r="AY45" i="9" s="1"/>
  <c r="AY30" i="4"/>
  <c r="AY11" i="9" s="1"/>
  <c r="BZ63" i="4"/>
  <c r="BZ32" i="9" s="1"/>
  <c r="BT60" i="4"/>
  <c r="BT29" i="9" s="1"/>
  <c r="BS61" i="4"/>
  <c r="BS30" i="9" s="1"/>
  <c r="CA57" i="4"/>
  <c r="CA28" i="9" s="1"/>
  <c r="BU23" i="4"/>
  <c r="BU6" i="9" s="1"/>
  <c r="BT24" i="4"/>
  <c r="BT7" i="9" s="1"/>
  <c r="BR77" i="4"/>
  <c r="BR41" i="9" s="1"/>
  <c r="BS76" i="4"/>
  <c r="BS40" i="9" s="1"/>
  <c r="BT54" i="4"/>
  <c r="BT26" i="9" s="1"/>
  <c r="BT48" i="4"/>
  <c r="BT22" i="9" s="1"/>
  <c r="BU47" i="4"/>
  <c r="BU21" i="9" s="1"/>
  <c r="BU52" i="4"/>
  <c r="BU53" i="4" s="1"/>
  <c r="BU25" i="9" s="1"/>
  <c r="BQ74" i="4" l="1"/>
  <c r="BQ39" i="9" s="1"/>
  <c r="BQ38" i="9"/>
  <c r="BQ21" i="4"/>
  <c r="BQ5" i="9" s="1"/>
  <c r="BQ4" i="9"/>
  <c r="AY86" i="4"/>
  <c r="AY46" i="9" s="1"/>
  <c r="AW93" i="4"/>
  <c r="AZ83" i="4"/>
  <c r="AZ45" i="9" s="1"/>
  <c r="AX34" i="4"/>
  <c r="AX13" i="9" s="1"/>
  <c r="BA81" i="4"/>
  <c r="BA25" i="4"/>
  <c r="BA29" i="4"/>
  <c r="BA10" i="9" s="1"/>
  <c r="BA82" i="4"/>
  <c r="BA44" i="9" s="1"/>
  <c r="BB28" i="4"/>
  <c r="AZ78" i="4"/>
  <c r="AZ79" i="4" s="1"/>
  <c r="AZ42" i="9" s="1"/>
  <c r="AZ26" i="4"/>
  <c r="AZ8" i="9" s="1"/>
  <c r="BR72" i="4"/>
  <c r="BR73" i="4" s="1"/>
  <c r="BR20" i="4"/>
  <c r="BS19" i="4"/>
  <c r="AY89" i="4"/>
  <c r="AY49" i="9" s="1"/>
  <c r="AY27" i="4"/>
  <c r="AY9" i="9" s="1"/>
  <c r="AY33" i="4"/>
  <c r="AY12" i="9" s="1"/>
  <c r="AW34" i="4"/>
  <c r="AW13" i="9" s="1"/>
  <c r="AX93" i="4"/>
  <c r="AY36" i="4"/>
  <c r="AY15" i="9" s="1"/>
  <c r="AZ30" i="4"/>
  <c r="AZ11" i="9" s="1"/>
  <c r="CA63" i="4"/>
  <c r="CA32" i="9" s="1"/>
  <c r="BU60" i="4"/>
  <c r="BU29" i="9" s="1"/>
  <c r="BT61" i="4"/>
  <c r="BT30" i="9" s="1"/>
  <c r="CB57" i="4"/>
  <c r="CB28" i="9" s="1"/>
  <c r="BT76" i="4"/>
  <c r="BT40" i="9" s="1"/>
  <c r="BS77" i="4"/>
  <c r="BS41" i="9" s="1"/>
  <c r="BV23" i="4"/>
  <c r="BV6" i="9" s="1"/>
  <c r="BU24" i="4"/>
  <c r="BU7" i="9" s="1"/>
  <c r="BU54" i="4"/>
  <c r="BU26" i="9" s="1"/>
  <c r="BU48" i="4"/>
  <c r="BU22" i="9" s="1"/>
  <c r="BV47" i="4"/>
  <c r="BV21" i="9" s="1"/>
  <c r="BV52" i="4"/>
  <c r="BV53" i="4" s="1"/>
  <c r="BV25" i="9" s="1"/>
  <c r="BR74" i="4" l="1"/>
  <c r="BR39" i="9" s="1"/>
  <c r="BR38" i="9"/>
  <c r="BR21" i="4"/>
  <c r="BR5" i="9" s="1"/>
  <c r="BR4" i="9"/>
  <c r="AY93" i="4"/>
  <c r="BB81" i="4"/>
  <c r="BB25" i="4"/>
  <c r="BB82" i="4"/>
  <c r="BB44" i="9" s="1"/>
  <c r="BB29" i="4"/>
  <c r="BB10" i="9" s="1"/>
  <c r="BC28" i="4"/>
  <c r="BD28" i="4" s="1"/>
  <c r="BA83" i="4"/>
  <c r="BA45" i="9" s="1"/>
  <c r="BA30" i="4"/>
  <c r="BA11" i="9" s="1"/>
  <c r="AZ27" i="4"/>
  <c r="AZ9" i="9" s="1"/>
  <c r="AZ33" i="4"/>
  <c r="AZ12" i="9" s="1"/>
  <c r="BA78" i="4"/>
  <c r="BA79" i="4" s="1"/>
  <c r="BA42" i="9" s="1"/>
  <c r="BA26" i="4"/>
  <c r="BA8" i="9" s="1"/>
  <c r="AZ89" i="4"/>
  <c r="AZ49" i="9" s="1"/>
  <c r="AZ86" i="4"/>
  <c r="AZ46" i="9" s="1"/>
  <c r="AZ36" i="4"/>
  <c r="AZ15" i="9" s="1"/>
  <c r="AY34" i="4"/>
  <c r="AY13" i="9" s="1"/>
  <c r="BS72" i="4"/>
  <c r="BS73" i="4" s="1"/>
  <c r="BS20" i="4"/>
  <c r="BT19" i="4"/>
  <c r="CB63" i="4"/>
  <c r="CB32" i="9" s="1"/>
  <c r="BU61" i="4"/>
  <c r="BU30" i="9" s="1"/>
  <c r="BV60" i="4"/>
  <c r="BV29" i="9" s="1"/>
  <c r="CC57" i="4"/>
  <c r="CC28" i="9" s="1"/>
  <c r="BU76" i="4"/>
  <c r="BU40" i="9" s="1"/>
  <c r="BV24" i="4"/>
  <c r="BV7" i="9" s="1"/>
  <c r="BT77" i="4"/>
  <c r="BT41" i="9" s="1"/>
  <c r="BW23" i="4"/>
  <c r="BW6" i="9" s="1"/>
  <c r="BV54" i="4"/>
  <c r="BV26" i="9" s="1"/>
  <c r="BV48" i="4"/>
  <c r="BV22" i="9" s="1"/>
  <c r="BW52" i="4"/>
  <c r="BW53" i="4" s="1"/>
  <c r="BW25" i="9" s="1"/>
  <c r="BW47" i="4"/>
  <c r="BW21" i="9" s="1"/>
  <c r="BS74" i="4" l="1"/>
  <c r="BS39" i="9" s="1"/>
  <c r="BS38" i="9"/>
  <c r="BS21" i="4"/>
  <c r="BS5" i="9" s="1"/>
  <c r="BS4" i="9"/>
  <c r="AZ34" i="4"/>
  <c r="AZ13" i="9" s="1"/>
  <c r="BB83" i="4"/>
  <c r="BB45" i="9" s="1"/>
  <c r="BT72" i="4"/>
  <c r="BT73" i="4" s="1"/>
  <c r="BT20" i="4"/>
  <c r="BU19" i="4"/>
  <c r="BA36" i="4"/>
  <c r="BA15" i="9" s="1"/>
  <c r="BB78" i="4"/>
  <c r="BB79" i="4" s="1"/>
  <c r="BB42" i="9" s="1"/>
  <c r="BB26" i="4"/>
  <c r="BB8" i="9" s="1"/>
  <c r="BD81" i="4"/>
  <c r="BD25" i="4"/>
  <c r="BD29" i="4"/>
  <c r="BD10" i="9" s="1"/>
  <c r="BD82" i="4"/>
  <c r="BD44" i="9" s="1"/>
  <c r="BA27" i="4"/>
  <c r="BA9" i="9" s="1"/>
  <c r="BA33" i="4"/>
  <c r="BA12" i="9" s="1"/>
  <c r="BA89" i="4"/>
  <c r="BA49" i="9" s="1"/>
  <c r="AZ93" i="4"/>
  <c r="BA86" i="4"/>
  <c r="BA46" i="9" s="1"/>
  <c r="BE28" i="4"/>
  <c r="BC81" i="4"/>
  <c r="BC25" i="4"/>
  <c r="BC29" i="4"/>
  <c r="BC10" i="9" s="1"/>
  <c r="BC82" i="4"/>
  <c r="BC44" i="9" s="1"/>
  <c r="BB30" i="4"/>
  <c r="BB11" i="9" s="1"/>
  <c r="CC63" i="4"/>
  <c r="CC32" i="9" s="1"/>
  <c r="BV61" i="4"/>
  <c r="BV30" i="9" s="1"/>
  <c r="BW60" i="4"/>
  <c r="BW29" i="9" s="1"/>
  <c r="CD57" i="4"/>
  <c r="CD28" i="9" s="1"/>
  <c r="BW24" i="4"/>
  <c r="BW7" i="9" s="1"/>
  <c r="BX23" i="4"/>
  <c r="BX6" i="9" s="1"/>
  <c r="BV76" i="4"/>
  <c r="BV40" i="9" s="1"/>
  <c r="BU77" i="4"/>
  <c r="BU41" i="9" s="1"/>
  <c r="BW54" i="4"/>
  <c r="BW26" i="9" s="1"/>
  <c r="BW48" i="4"/>
  <c r="BW22" i="9" s="1"/>
  <c r="BX47" i="4"/>
  <c r="BX21" i="9" s="1"/>
  <c r="BX52" i="4"/>
  <c r="BX53" i="4" s="1"/>
  <c r="BX25" i="9" s="1"/>
  <c r="BT74" i="4" l="1"/>
  <c r="BT39" i="9" s="1"/>
  <c r="BT38" i="9"/>
  <c r="BT21" i="4"/>
  <c r="BT5" i="9" s="1"/>
  <c r="BT4" i="9"/>
  <c r="BE81" i="4"/>
  <c r="BE25" i="4"/>
  <c r="BE82" i="4"/>
  <c r="BE44" i="9" s="1"/>
  <c r="BE29" i="4"/>
  <c r="BE10" i="9" s="1"/>
  <c r="BF28" i="4"/>
  <c r="BA93" i="4"/>
  <c r="BC83" i="4"/>
  <c r="BC45" i="9" s="1"/>
  <c r="BA34" i="4"/>
  <c r="BA13" i="9" s="1"/>
  <c r="BU72" i="4"/>
  <c r="BU73" i="4" s="1"/>
  <c r="BU20" i="4"/>
  <c r="BV19" i="4"/>
  <c r="BC30" i="4"/>
  <c r="BC11" i="9" s="1"/>
  <c r="BD78" i="4"/>
  <c r="BD79" i="4" s="1"/>
  <c r="BD42" i="9" s="1"/>
  <c r="BD26" i="4"/>
  <c r="BD8" i="9" s="1"/>
  <c r="BB27" i="4"/>
  <c r="BB9" i="9" s="1"/>
  <c r="BB33" i="4"/>
  <c r="BB12" i="9" s="1"/>
  <c r="BC78" i="4"/>
  <c r="BC79" i="4" s="1"/>
  <c r="BC42" i="9" s="1"/>
  <c r="BC26" i="4"/>
  <c r="BC8" i="9" s="1"/>
  <c r="BD83" i="4"/>
  <c r="BD45" i="9" s="1"/>
  <c r="BB89" i="4"/>
  <c r="BB49" i="9" s="1"/>
  <c r="BB36" i="4"/>
  <c r="BB15" i="9" s="1"/>
  <c r="BD30" i="4"/>
  <c r="BD11" i="9" s="1"/>
  <c r="BB86" i="4"/>
  <c r="BB46" i="9" s="1"/>
  <c r="CD63" i="4"/>
  <c r="CD32" i="9" s="1"/>
  <c r="BW61" i="4"/>
  <c r="BW30" i="9" s="1"/>
  <c r="BX60" i="4"/>
  <c r="BX29" i="9" s="1"/>
  <c r="BV77" i="4"/>
  <c r="BV41" i="9" s="1"/>
  <c r="BW76" i="4"/>
  <c r="BW40" i="9" s="1"/>
  <c r="BX24" i="4"/>
  <c r="BX7" i="9" s="1"/>
  <c r="BY23" i="4"/>
  <c r="BY6" i="9" s="1"/>
  <c r="BX54" i="4"/>
  <c r="BX26" i="9" s="1"/>
  <c r="BY47" i="4"/>
  <c r="BY21" i="9" s="1"/>
  <c r="BY52" i="4"/>
  <c r="BY53" i="4" s="1"/>
  <c r="BY25" i="9" s="1"/>
  <c r="BX48" i="4"/>
  <c r="BX22" i="9" s="1"/>
  <c r="BU74" i="4" l="1"/>
  <c r="BU39" i="9" s="1"/>
  <c r="BU38" i="9"/>
  <c r="BU21" i="4"/>
  <c r="BU5" i="9" s="1"/>
  <c r="BU4" i="9"/>
  <c r="BC86" i="4"/>
  <c r="BC46" i="9" s="1"/>
  <c r="BD86" i="4"/>
  <c r="BD46" i="9" s="1"/>
  <c r="BD36" i="4"/>
  <c r="BD15" i="9" s="1"/>
  <c r="BD89" i="4"/>
  <c r="BD49" i="9" s="1"/>
  <c r="BV72" i="4"/>
  <c r="BV73" i="4" s="1"/>
  <c r="BW19" i="4"/>
  <c r="BV20" i="4"/>
  <c r="BC89" i="4"/>
  <c r="BC49" i="9" s="1"/>
  <c r="BD27" i="4"/>
  <c r="BD9" i="9" s="1"/>
  <c r="BD33" i="4"/>
  <c r="BD12" i="9" s="1"/>
  <c r="BC27" i="4"/>
  <c r="BC9" i="9" s="1"/>
  <c r="BC33" i="4"/>
  <c r="BC12" i="9" s="1"/>
  <c r="BF81" i="4"/>
  <c r="BF25" i="4"/>
  <c r="BF82" i="4"/>
  <c r="BF44" i="9" s="1"/>
  <c r="BF29" i="4"/>
  <c r="BF10" i="9" s="1"/>
  <c r="BG28" i="4"/>
  <c r="BE30" i="4"/>
  <c r="BE11" i="9" s="1"/>
  <c r="BE83" i="4"/>
  <c r="BE45" i="9" s="1"/>
  <c r="BB34" i="4"/>
  <c r="BB13" i="9" s="1"/>
  <c r="BC36" i="4"/>
  <c r="BC15" i="9" s="1"/>
  <c r="BE78" i="4"/>
  <c r="BE79" i="4" s="1"/>
  <c r="BE42" i="9" s="1"/>
  <c r="BE26" i="4"/>
  <c r="BE8" i="9" s="1"/>
  <c r="BB93" i="4"/>
  <c r="BX61" i="4"/>
  <c r="BX30" i="9" s="1"/>
  <c r="BY60" i="4"/>
  <c r="BY29" i="9" s="1"/>
  <c r="BX76" i="4"/>
  <c r="BX40" i="9" s="1"/>
  <c r="BW77" i="4"/>
  <c r="BW41" i="9" s="1"/>
  <c r="BY24" i="4"/>
  <c r="BY7" i="9" s="1"/>
  <c r="BZ23" i="4"/>
  <c r="BZ6" i="9" s="1"/>
  <c r="BY54" i="4"/>
  <c r="BY26" i="9" s="1"/>
  <c r="BZ47" i="4"/>
  <c r="BZ21" i="9" s="1"/>
  <c r="BZ52" i="4"/>
  <c r="BZ53" i="4" s="1"/>
  <c r="BZ25" i="9" s="1"/>
  <c r="BY48" i="4"/>
  <c r="BY22" i="9" s="1"/>
  <c r="BV74" i="4" l="1"/>
  <c r="BV39" i="9" s="1"/>
  <c r="BV38" i="9"/>
  <c r="BV21" i="4"/>
  <c r="BV5" i="9" s="1"/>
  <c r="BV4" i="9"/>
  <c r="BC93" i="4"/>
  <c r="BE27" i="4"/>
  <c r="BE9" i="9" s="1"/>
  <c r="BE33" i="4"/>
  <c r="BE12" i="9" s="1"/>
  <c r="BW72" i="4"/>
  <c r="BW73" i="4" s="1"/>
  <c r="BW20" i="4"/>
  <c r="BX19" i="4"/>
  <c r="BD34" i="4"/>
  <c r="BD13" i="9" s="1"/>
  <c r="BE89" i="4"/>
  <c r="BE49" i="9" s="1"/>
  <c r="BG81" i="4"/>
  <c r="BG25" i="4"/>
  <c r="BG29" i="4"/>
  <c r="BG10" i="9" s="1"/>
  <c r="BG82" i="4"/>
  <c r="BG44" i="9" s="1"/>
  <c r="BH28" i="4"/>
  <c r="BC34" i="4"/>
  <c r="BC13" i="9" s="1"/>
  <c r="BE86" i="4"/>
  <c r="BE46" i="9" s="1"/>
  <c r="BF30" i="4"/>
  <c r="BF11" i="9" s="1"/>
  <c r="BE36" i="4"/>
  <c r="BE15" i="9" s="1"/>
  <c r="BF83" i="4"/>
  <c r="BF45" i="9" s="1"/>
  <c r="BF78" i="4"/>
  <c r="BF79" i="4" s="1"/>
  <c r="BF42" i="9" s="1"/>
  <c r="BF26" i="4"/>
  <c r="BF8" i="9" s="1"/>
  <c r="BD93" i="4"/>
  <c r="BZ60" i="4"/>
  <c r="BZ29" i="9" s="1"/>
  <c r="BY61" i="4"/>
  <c r="BY30" i="9" s="1"/>
  <c r="BZ24" i="4"/>
  <c r="BZ7" i="9" s="1"/>
  <c r="CA23" i="4"/>
  <c r="CA6" i="9" s="1"/>
  <c r="BY76" i="4"/>
  <c r="BY40" i="9" s="1"/>
  <c r="BX77" i="4"/>
  <c r="BX41" i="9" s="1"/>
  <c r="BZ54" i="4"/>
  <c r="BZ26" i="9" s="1"/>
  <c r="CA47" i="4"/>
  <c r="CA21" i="9" s="1"/>
  <c r="CA52" i="4"/>
  <c r="CA53" i="4" s="1"/>
  <c r="CA25" i="9" s="1"/>
  <c r="BZ48" i="4"/>
  <c r="BZ22" i="9" s="1"/>
  <c r="BW21" i="4" l="1"/>
  <c r="BW5" i="9" s="1"/>
  <c r="BW4" i="9"/>
  <c r="BW74" i="4"/>
  <c r="BW39" i="9" s="1"/>
  <c r="BW38" i="9"/>
  <c r="BF86" i="4"/>
  <c r="BF46" i="9" s="1"/>
  <c r="BE93" i="4"/>
  <c r="BH81" i="4"/>
  <c r="BH25" i="4"/>
  <c r="BH29" i="4"/>
  <c r="BH10" i="9" s="1"/>
  <c r="BH82" i="4"/>
  <c r="BH44" i="9" s="1"/>
  <c r="BI28" i="4"/>
  <c r="BE34" i="4"/>
  <c r="BE13" i="9" s="1"/>
  <c r="BG83" i="4"/>
  <c r="BG45" i="9" s="1"/>
  <c r="BG30" i="4"/>
  <c r="BG11" i="9" s="1"/>
  <c r="BF36" i="4"/>
  <c r="BF15" i="9" s="1"/>
  <c r="BF89" i="4"/>
  <c r="BF49" i="9" s="1"/>
  <c r="BF27" i="4"/>
  <c r="BF9" i="9" s="1"/>
  <c r="BF33" i="4"/>
  <c r="BF12" i="9" s="1"/>
  <c r="BG78" i="4"/>
  <c r="BG79" i="4" s="1"/>
  <c r="BG42" i="9" s="1"/>
  <c r="BG26" i="4"/>
  <c r="BG8" i="9" s="1"/>
  <c r="BX72" i="4"/>
  <c r="BX73" i="4" s="1"/>
  <c r="BX20" i="4"/>
  <c r="BY19" i="4"/>
  <c r="BZ61" i="4"/>
  <c r="BZ30" i="9" s="1"/>
  <c r="CA60" i="4"/>
  <c r="CA29" i="9" s="1"/>
  <c r="BZ76" i="4"/>
  <c r="BZ40" i="9" s="1"/>
  <c r="CA24" i="4"/>
  <c r="CA7" i="9" s="1"/>
  <c r="BY77" i="4"/>
  <c r="BY41" i="9" s="1"/>
  <c r="CB23" i="4"/>
  <c r="CB6" i="9" s="1"/>
  <c r="CA54" i="4"/>
  <c r="CA26" i="9" s="1"/>
  <c r="CA48" i="4"/>
  <c r="CA22" i="9" s="1"/>
  <c r="CB47" i="4"/>
  <c r="CB21" i="9" s="1"/>
  <c r="CB52" i="4"/>
  <c r="CB53" i="4" s="1"/>
  <c r="CB25" i="9" s="1"/>
  <c r="BX21" i="4" l="1"/>
  <c r="BX5" i="9" s="1"/>
  <c r="BX4" i="9"/>
  <c r="BX74" i="4"/>
  <c r="BX39" i="9" s="1"/>
  <c r="BX38" i="9"/>
  <c r="BI81" i="4"/>
  <c r="BI25" i="4"/>
  <c r="BI82" i="4"/>
  <c r="BI44" i="9" s="1"/>
  <c r="BI29" i="4"/>
  <c r="BI10" i="9" s="1"/>
  <c r="BJ28" i="4"/>
  <c r="BG27" i="4"/>
  <c r="BG9" i="9" s="1"/>
  <c r="BG33" i="4"/>
  <c r="BG12" i="9" s="1"/>
  <c r="BH83" i="4"/>
  <c r="BH45" i="9" s="1"/>
  <c r="BH78" i="4"/>
  <c r="BH79" i="4" s="1"/>
  <c r="BH42" i="9" s="1"/>
  <c r="BH26" i="4"/>
  <c r="BH8" i="9" s="1"/>
  <c r="BG36" i="4"/>
  <c r="BG15" i="9" s="1"/>
  <c r="BH30" i="4"/>
  <c r="BH11" i="9" s="1"/>
  <c r="BF34" i="4"/>
  <c r="BF13" i="9" s="1"/>
  <c r="BG89" i="4"/>
  <c r="BG49" i="9" s="1"/>
  <c r="BF93" i="4"/>
  <c r="BY72" i="4"/>
  <c r="BY73" i="4" s="1"/>
  <c r="BZ19" i="4"/>
  <c r="BY20" i="4"/>
  <c r="BG86" i="4"/>
  <c r="BG46" i="9" s="1"/>
  <c r="CB60" i="4"/>
  <c r="CB29" i="9" s="1"/>
  <c r="CA61" i="4"/>
  <c r="CA30" i="9" s="1"/>
  <c r="CB24" i="4"/>
  <c r="CB7" i="9" s="1"/>
  <c r="CC23" i="4"/>
  <c r="CC6" i="9" s="1"/>
  <c r="CA76" i="4"/>
  <c r="CA40" i="9" s="1"/>
  <c r="BZ77" i="4"/>
  <c r="BZ41" i="9" s="1"/>
  <c r="CB54" i="4"/>
  <c r="CB26" i="9" s="1"/>
  <c r="CC47" i="4"/>
  <c r="CC21" i="9" s="1"/>
  <c r="CC52" i="4"/>
  <c r="CC53" i="4" s="1"/>
  <c r="CC25" i="9" s="1"/>
  <c r="CB48" i="4"/>
  <c r="CB22" i="9" s="1"/>
  <c r="BY21" i="4" l="1"/>
  <c r="BY5" i="9" s="1"/>
  <c r="BY4" i="9"/>
  <c r="BY74" i="4"/>
  <c r="BY39" i="9" s="1"/>
  <c r="BY38" i="9"/>
  <c r="BG93" i="4"/>
  <c r="BH89" i="4"/>
  <c r="BH49" i="9" s="1"/>
  <c r="BI30" i="4"/>
  <c r="BI11" i="9" s="1"/>
  <c r="BH86" i="4"/>
  <c r="BH46" i="9" s="1"/>
  <c r="BI83" i="4"/>
  <c r="BI45" i="9" s="1"/>
  <c r="BJ81" i="4"/>
  <c r="BJ25" i="4"/>
  <c r="BJ29" i="4"/>
  <c r="BJ10" i="9" s="1"/>
  <c r="BJ82" i="4"/>
  <c r="BJ44" i="9" s="1"/>
  <c r="BK28" i="4"/>
  <c r="BI78" i="4"/>
  <c r="BI79" i="4" s="1"/>
  <c r="BI42" i="9" s="1"/>
  <c r="BI26" i="4"/>
  <c r="BI8" i="9" s="1"/>
  <c r="BH36" i="4"/>
  <c r="BH15" i="9" s="1"/>
  <c r="BZ72" i="4"/>
  <c r="BZ73" i="4" s="1"/>
  <c r="BZ20" i="4"/>
  <c r="CA19" i="4"/>
  <c r="BH27" i="4"/>
  <c r="BH9" i="9" s="1"/>
  <c r="BH33" i="4"/>
  <c r="BH12" i="9" s="1"/>
  <c r="BG34" i="4"/>
  <c r="BG13" i="9" s="1"/>
  <c r="CB61" i="4"/>
  <c r="CB30" i="9" s="1"/>
  <c r="CC60" i="4"/>
  <c r="CC29" i="9" s="1"/>
  <c r="CB76" i="4"/>
  <c r="CB40" i="9" s="1"/>
  <c r="CA77" i="4"/>
  <c r="CA41" i="9" s="1"/>
  <c r="CD23" i="4"/>
  <c r="CD6" i="9" s="1"/>
  <c r="CC24" i="4"/>
  <c r="CC7" i="9" s="1"/>
  <c r="CC54" i="4"/>
  <c r="CC26" i="9" s="1"/>
  <c r="CD52" i="4"/>
  <c r="CD53" i="4" s="1"/>
  <c r="CD25" i="9" s="1"/>
  <c r="CD47" i="4"/>
  <c r="CD21" i="9" s="1"/>
  <c r="CC48" i="4"/>
  <c r="CC22" i="9" s="1"/>
  <c r="BZ74" i="4" l="1"/>
  <c r="BZ39" i="9" s="1"/>
  <c r="BZ38" i="9"/>
  <c r="BZ21" i="4"/>
  <c r="BZ5" i="9" s="1"/>
  <c r="BZ4" i="9"/>
  <c r="BK81" i="4"/>
  <c r="BK25" i="4"/>
  <c r="BK29" i="4"/>
  <c r="BK10" i="9" s="1"/>
  <c r="BK82" i="4"/>
  <c r="BK44" i="9" s="1"/>
  <c r="BL28" i="4"/>
  <c r="BH93" i="4"/>
  <c r="BJ83" i="4"/>
  <c r="BJ45" i="9" s="1"/>
  <c r="BH34" i="4"/>
  <c r="BH13" i="9" s="1"/>
  <c r="BI27" i="4"/>
  <c r="BI9" i="9" s="1"/>
  <c r="BI33" i="4"/>
  <c r="BI12" i="9" s="1"/>
  <c r="BJ30" i="4"/>
  <c r="BJ11" i="9" s="1"/>
  <c r="BI36" i="4"/>
  <c r="BI15" i="9" s="1"/>
  <c r="BJ78" i="4"/>
  <c r="BJ79" i="4" s="1"/>
  <c r="BJ42" i="9" s="1"/>
  <c r="BJ26" i="4"/>
  <c r="BJ8" i="9" s="1"/>
  <c r="CA72" i="4"/>
  <c r="CA73" i="4" s="1"/>
  <c r="CB19" i="4"/>
  <c r="CA20" i="4"/>
  <c r="BI89" i="4"/>
  <c r="BI49" i="9" s="1"/>
  <c r="BI86" i="4"/>
  <c r="BI46" i="9" s="1"/>
  <c r="CC61" i="4"/>
  <c r="CC30" i="9" s="1"/>
  <c r="CD60" i="4"/>
  <c r="CD29" i="9" s="1"/>
  <c r="CB77" i="4"/>
  <c r="CB41" i="9" s="1"/>
  <c r="CD24" i="4"/>
  <c r="CD7" i="9" s="1"/>
  <c r="CE23" i="4"/>
  <c r="CE6" i="9" s="1"/>
  <c r="CC76" i="4"/>
  <c r="CC40" i="9" s="1"/>
  <c r="CD54" i="4"/>
  <c r="CD48" i="4"/>
  <c r="CD22" i="9" s="1"/>
  <c r="G2" i="12" l="1" a="1"/>
  <c r="G39" i="12" s="1"/>
  <c r="H39" i="12" s="1"/>
  <c r="CD26" i="9"/>
  <c r="CA74" i="4"/>
  <c r="CA39" i="9" s="1"/>
  <c r="CA38" i="9"/>
  <c r="CA21" i="4"/>
  <c r="CA5" i="9" s="1"/>
  <c r="CA4" i="9"/>
  <c r="BI34" i="4"/>
  <c r="BI13" i="9" s="1"/>
  <c r="BJ86" i="4"/>
  <c r="BJ46" i="9" s="1"/>
  <c r="BJ27" i="4"/>
  <c r="BJ9" i="9" s="1"/>
  <c r="BJ33" i="4"/>
  <c r="BJ12" i="9" s="1"/>
  <c r="BI93" i="4"/>
  <c r="BL81" i="4"/>
  <c r="BL25" i="4"/>
  <c r="BL82" i="4"/>
  <c r="BL44" i="9" s="1"/>
  <c r="BL29" i="4"/>
  <c r="BL10" i="9" s="1"/>
  <c r="BM28" i="4"/>
  <c r="BK83" i="4"/>
  <c r="BK45" i="9" s="1"/>
  <c r="CB72" i="4"/>
  <c r="CB73" i="4" s="1"/>
  <c r="CB20" i="4"/>
  <c r="CC19" i="4"/>
  <c r="BJ36" i="4"/>
  <c r="BJ15" i="9" s="1"/>
  <c r="BK30" i="4"/>
  <c r="BK11" i="9" s="1"/>
  <c r="BK78" i="4"/>
  <c r="BK79" i="4" s="1"/>
  <c r="BK42" i="9" s="1"/>
  <c r="BK26" i="4"/>
  <c r="BK8" i="9" s="1"/>
  <c r="BJ89" i="4"/>
  <c r="BJ49" i="9" s="1"/>
  <c r="CD61" i="4"/>
  <c r="CD30" i="9" s="1"/>
  <c r="CD76" i="4"/>
  <c r="CD40" i="9" s="1"/>
  <c r="CC77" i="4"/>
  <c r="CC41" i="9" s="1"/>
  <c r="CE24" i="4"/>
  <c r="CE7" i="9" s="1"/>
  <c r="G54" i="12" l="1"/>
  <c r="H54" i="12" s="1"/>
  <c r="I54" i="12" s="1"/>
  <c r="G35" i="12"/>
  <c r="H35" i="12" s="1"/>
  <c r="G77" i="12"/>
  <c r="H77" i="12" s="1"/>
  <c r="I77" i="12" s="1"/>
  <c r="G64" i="12"/>
  <c r="H64" i="12" s="1"/>
  <c r="I64" i="12" s="1"/>
  <c r="G69" i="12"/>
  <c r="H69" i="12" s="1"/>
  <c r="I69" i="12" s="1"/>
  <c r="G30" i="12"/>
  <c r="H30" i="12" s="1"/>
  <c r="G65" i="12"/>
  <c r="H65" i="12" s="1"/>
  <c r="I65" i="12" s="1"/>
  <c r="G4" i="12"/>
  <c r="H4" i="12" s="1"/>
  <c r="I4" i="12" s="1"/>
  <c r="N4" i="12" s="1"/>
  <c r="G47" i="12"/>
  <c r="H47" i="12" s="1"/>
  <c r="G63" i="12"/>
  <c r="H63" i="12" s="1"/>
  <c r="I63" i="12" s="1"/>
  <c r="G50" i="12"/>
  <c r="H50" i="12" s="1"/>
  <c r="I50" i="12" s="1"/>
  <c r="G42" i="12"/>
  <c r="H42" i="12" s="1"/>
  <c r="I42" i="12" s="1"/>
  <c r="G2" i="12"/>
  <c r="H2" i="12" s="1"/>
  <c r="I2" i="12" s="1"/>
  <c r="N2" i="12" s="1"/>
  <c r="G41" i="12"/>
  <c r="H41" i="12" s="1"/>
  <c r="I41" i="12" s="1"/>
  <c r="G52" i="12"/>
  <c r="H52" i="12" s="1"/>
  <c r="I52" i="12" s="1"/>
  <c r="G15" i="12"/>
  <c r="H15" i="12" s="1"/>
  <c r="I15" i="12" s="1"/>
  <c r="N15" i="12" s="1"/>
  <c r="G7" i="12"/>
  <c r="H7" i="12" s="1"/>
  <c r="I7" i="12" s="1"/>
  <c r="N7" i="12" s="1"/>
  <c r="G68" i="12"/>
  <c r="H68" i="12" s="1"/>
  <c r="I68" i="12" s="1"/>
  <c r="G73" i="12"/>
  <c r="H73" i="12" s="1"/>
  <c r="I73" i="12" s="1"/>
  <c r="G62" i="12"/>
  <c r="H62" i="12" s="1"/>
  <c r="I62" i="12" s="1"/>
  <c r="G5" i="12"/>
  <c r="H5" i="12" s="1"/>
  <c r="I5" i="12" s="1"/>
  <c r="N5" i="12" s="1"/>
  <c r="G70" i="12"/>
  <c r="H70" i="12" s="1"/>
  <c r="I70" i="12" s="1"/>
  <c r="G58" i="12"/>
  <c r="H58" i="12" s="1"/>
  <c r="I58" i="12" s="1"/>
  <c r="G10" i="12"/>
  <c r="H10" i="12" s="1"/>
  <c r="I10" i="12" s="1"/>
  <c r="N10" i="12" s="1"/>
  <c r="G9" i="12"/>
  <c r="H9" i="12" s="1"/>
  <c r="I9" i="12" s="1"/>
  <c r="N9" i="12" s="1"/>
  <c r="G12" i="12"/>
  <c r="H12" i="12" s="1"/>
  <c r="I12" i="12" s="1"/>
  <c r="N12" i="12" s="1"/>
  <c r="G67" i="12"/>
  <c r="H67" i="12" s="1"/>
  <c r="I67" i="12" s="1"/>
  <c r="G74" i="12"/>
  <c r="H74" i="12" s="1"/>
  <c r="I74" i="12" s="1"/>
  <c r="G55" i="12"/>
  <c r="H55" i="12" s="1"/>
  <c r="I55" i="12" s="1"/>
  <c r="G49" i="12"/>
  <c r="H49" i="12" s="1"/>
  <c r="I49" i="12" s="1"/>
  <c r="G31" i="12"/>
  <c r="H31" i="12" s="1"/>
  <c r="J31" i="12" s="1"/>
  <c r="N31" i="12" s="1"/>
  <c r="G25" i="12"/>
  <c r="H25" i="12" s="1"/>
  <c r="I25" i="12" s="1"/>
  <c r="G51" i="12"/>
  <c r="H51" i="12" s="1"/>
  <c r="I51" i="12" s="1"/>
  <c r="G17" i="12"/>
  <c r="H17" i="12" s="1"/>
  <c r="I17" i="12" s="1"/>
  <c r="N17" i="12" s="1"/>
  <c r="G43" i="12"/>
  <c r="H43" i="12" s="1"/>
  <c r="G78" i="12"/>
  <c r="H78" i="12" s="1"/>
  <c r="I78" i="12" s="1"/>
  <c r="G76" i="12"/>
  <c r="H76" i="12" s="1"/>
  <c r="I76" i="12" s="1"/>
  <c r="G60" i="12"/>
  <c r="H60" i="12" s="1"/>
  <c r="I60" i="12" s="1"/>
  <c r="G80" i="12"/>
  <c r="H80" i="12" s="1"/>
  <c r="I80" i="12" s="1"/>
  <c r="G11" i="12"/>
  <c r="H11" i="12" s="1"/>
  <c r="I11" i="12" s="1"/>
  <c r="N11" i="12" s="1"/>
  <c r="G23" i="12"/>
  <c r="H23" i="12" s="1"/>
  <c r="G24" i="12"/>
  <c r="H24" i="12" s="1"/>
  <c r="G38" i="12"/>
  <c r="H38" i="12" s="1"/>
  <c r="G44" i="12"/>
  <c r="H44" i="12" s="1"/>
  <c r="I44" i="12" s="1"/>
  <c r="G61" i="12"/>
  <c r="H61" i="12" s="1"/>
  <c r="I61" i="12" s="1"/>
  <c r="G53" i="12"/>
  <c r="H53" i="12" s="1"/>
  <c r="I53" i="12" s="1"/>
  <c r="G27" i="12"/>
  <c r="H27" i="12" s="1"/>
  <c r="I27" i="12" s="1"/>
  <c r="G22" i="12"/>
  <c r="H22" i="12" s="1"/>
  <c r="I22" i="12" s="1"/>
  <c r="G21" i="12"/>
  <c r="H21" i="12" s="1"/>
  <c r="G46" i="12"/>
  <c r="H46" i="12" s="1"/>
  <c r="G59" i="12"/>
  <c r="H59" i="12" s="1"/>
  <c r="I59" i="12" s="1"/>
  <c r="G32" i="12"/>
  <c r="H32" i="12" s="1"/>
  <c r="I32" i="12" s="1"/>
  <c r="G6" i="12"/>
  <c r="H6" i="12" s="1"/>
  <c r="I6" i="12" s="1"/>
  <c r="N6" i="12" s="1"/>
  <c r="G13" i="12"/>
  <c r="H13" i="12" s="1"/>
  <c r="I13" i="12" s="1"/>
  <c r="N13" i="12" s="1"/>
  <c r="G56" i="12"/>
  <c r="H56" i="12" s="1"/>
  <c r="I56" i="12" s="1"/>
  <c r="G18" i="12"/>
  <c r="H18" i="12" s="1"/>
  <c r="I18" i="12" s="1"/>
  <c r="N18" i="12" s="1"/>
  <c r="G48" i="12"/>
  <c r="H48" i="12" s="1"/>
  <c r="I48" i="12" s="1"/>
  <c r="G40" i="12"/>
  <c r="H40" i="12" s="1"/>
  <c r="G14" i="12"/>
  <c r="H14" i="12" s="1"/>
  <c r="I14" i="12" s="1"/>
  <c r="N14" i="12" s="1"/>
  <c r="G57" i="12"/>
  <c r="H57" i="12" s="1"/>
  <c r="I57" i="12" s="1"/>
  <c r="G66" i="12"/>
  <c r="H66" i="12" s="1"/>
  <c r="I66" i="12" s="1"/>
  <c r="G16" i="12"/>
  <c r="H16" i="12" s="1"/>
  <c r="I16" i="12" s="1"/>
  <c r="N16" i="12" s="1"/>
  <c r="G81" i="12"/>
  <c r="H81" i="12" s="1"/>
  <c r="CB21" i="4"/>
  <c r="CB5" i="9" s="1"/>
  <c r="CB4" i="9"/>
  <c r="G3" i="12"/>
  <c r="H3" i="12" s="1"/>
  <c r="I3" i="12" s="1"/>
  <c r="N3" i="12" s="1"/>
  <c r="G36" i="12"/>
  <c r="H36" i="12" s="1"/>
  <c r="G28" i="12"/>
  <c r="H28" i="12" s="1"/>
  <c r="G20" i="12"/>
  <c r="H20" i="12" s="1"/>
  <c r="I20" i="12" s="1"/>
  <c r="N20" i="12" s="1"/>
  <c r="G26" i="12"/>
  <c r="H26" i="12" s="1"/>
  <c r="J26" i="12" s="1"/>
  <c r="N26" i="12" s="1"/>
  <c r="G29" i="12"/>
  <c r="H29" i="12" s="1"/>
  <c r="I29" i="12" s="1"/>
  <c r="G75" i="12"/>
  <c r="H75" i="12" s="1"/>
  <c r="I75" i="12" s="1"/>
  <c r="G8" i="12"/>
  <c r="H8" i="12" s="1"/>
  <c r="I8" i="12" s="1"/>
  <c r="N8" i="12" s="1"/>
  <c r="G72" i="12"/>
  <c r="H72" i="12" s="1"/>
  <c r="I72" i="12" s="1"/>
  <c r="G79" i="12"/>
  <c r="H79" i="12" s="1"/>
  <c r="I79" i="12" s="1"/>
  <c r="G33" i="12"/>
  <c r="H33" i="12" s="1"/>
  <c r="I33" i="12" s="1"/>
  <c r="G71" i="12"/>
  <c r="H71" i="12" s="1"/>
  <c r="I71" i="12" s="1"/>
  <c r="G45" i="12"/>
  <c r="H45" i="12" s="1"/>
  <c r="I45" i="12" s="1"/>
  <c r="G37" i="12"/>
  <c r="H37" i="12" s="1"/>
  <c r="J37" i="12" s="1"/>
  <c r="N37" i="12" s="1"/>
  <c r="G34" i="12"/>
  <c r="H34" i="12" s="1"/>
  <c r="J34" i="12" s="1"/>
  <c r="N34" i="12" s="1"/>
  <c r="G19" i="12"/>
  <c r="H19" i="12" s="1"/>
  <c r="I19" i="12" s="1"/>
  <c r="N19" i="12" s="1"/>
  <c r="CB74" i="4"/>
  <c r="CB39" i="9" s="1"/>
  <c r="CB38" i="9"/>
  <c r="BK86" i="4"/>
  <c r="BK46" i="9" s="1"/>
  <c r="BM81" i="4"/>
  <c r="BM25" i="4"/>
  <c r="BM29" i="4"/>
  <c r="BM10" i="9" s="1"/>
  <c r="BM82" i="4"/>
  <c r="BM44" i="9" s="1"/>
  <c r="BN28" i="4"/>
  <c r="BJ34" i="4"/>
  <c r="BJ13" i="9" s="1"/>
  <c r="BK27" i="4"/>
  <c r="BK9" i="9" s="1"/>
  <c r="BK33" i="4"/>
  <c r="BK12" i="9" s="1"/>
  <c r="CC72" i="4"/>
  <c r="CC73" i="4" s="1"/>
  <c r="CD19" i="4"/>
  <c r="CC20" i="4"/>
  <c r="BL30" i="4"/>
  <c r="BL11" i="9" s="1"/>
  <c r="BL83" i="4"/>
  <c r="BL45" i="9" s="1"/>
  <c r="BJ93" i="4"/>
  <c r="BL78" i="4"/>
  <c r="BL79" i="4" s="1"/>
  <c r="BL42" i="9" s="1"/>
  <c r="BL26" i="4"/>
  <c r="BL8" i="9" s="1"/>
  <c r="BK36" i="4"/>
  <c r="BK15" i="9" s="1"/>
  <c r="BK89" i="4"/>
  <c r="BK49" i="9" s="1"/>
  <c r="I81" i="12"/>
  <c r="I37" i="12"/>
  <c r="I23" i="12"/>
  <c r="J23" i="12"/>
  <c r="N23" i="12" s="1"/>
  <c r="I38" i="12"/>
  <c r="J38" i="12"/>
  <c r="N38" i="12" s="1"/>
  <c r="I30" i="12"/>
  <c r="J30" i="12"/>
  <c r="N30" i="12" s="1"/>
  <c r="I47" i="12"/>
  <c r="I39" i="12"/>
  <c r="J39" i="12"/>
  <c r="N39" i="12" s="1"/>
  <c r="I24" i="12"/>
  <c r="J24" i="12"/>
  <c r="N24" i="12" s="1"/>
  <c r="J42" i="12"/>
  <c r="N42" i="12" s="1"/>
  <c r="I21" i="12"/>
  <c r="J21" i="12"/>
  <c r="N21" i="12" s="1"/>
  <c r="I35" i="12"/>
  <c r="J35" i="12"/>
  <c r="N35" i="12" s="1"/>
  <c r="J41" i="12"/>
  <c r="N41" i="12" s="1"/>
  <c r="I46" i="12"/>
  <c r="J46" i="12"/>
  <c r="I36" i="12"/>
  <c r="J36" i="12"/>
  <c r="N36" i="12" s="1"/>
  <c r="I28" i="12"/>
  <c r="J28" i="12"/>
  <c r="N28" i="12" s="1"/>
  <c r="I43" i="12"/>
  <c r="J43" i="12"/>
  <c r="N43" i="12" s="1"/>
  <c r="I40" i="12"/>
  <c r="J40" i="12"/>
  <c r="N40" i="12" s="1"/>
  <c r="CD77" i="4"/>
  <c r="CD41" i="9" s="1"/>
  <c r="CE76" i="4"/>
  <c r="CE40" i="9" s="1"/>
  <c r="J22" i="12" l="1"/>
  <c r="N22" i="12" s="1"/>
  <c r="J25" i="12"/>
  <c r="N25" i="12" s="1"/>
  <c r="I26" i="12"/>
  <c r="I31" i="12"/>
  <c r="J27" i="12"/>
  <c r="N27" i="12" s="1"/>
  <c r="CC74" i="4"/>
  <c r="CC39" i="9" s="1"/>
  <c r="CC38" i="9"/>
  <c r="CC21" i="4"/>
  <c r="CC5" i="9" s="1"/>
  <c r="CC4" i="9"/>
  <c r="J45" i="12"/>
  <c r="N45" i="12" s="1"/>
  <c r="I34" i="12"/>
  <c r="D58" i="4" s="1" a="1"/>
  <c r="AA58" i="4" s="1"/>
  <c r="AA62" i="4" s="1"/>
  <c r="AA31" i="9" s="1"/>
  <c r="J29" i="12"/>
  <c r="N29" i="12" s="1"/>
  <c r="J32" i="12"/>
  <c r="N32" i="12" s="1"/>
  <c r="J44" i="12"/>
  <c r="N44" i="12" s="1"/>
  <c r="J33" i="12"/>
  <c r="N33" i="12" s="1"/>
  <c r="BL86" i="4"/>
  <c r="BL46" i="9" s="1"/>
  <c r="N46" i="12"/>
  <c r="BL89" i="4"/>
  <c r="BL49" i="9" s="1"/>
  <c r="BN81" i="4"/>
  <c r="BN29" i="4"/>
  <c r="BN10" i="9" s="1"/>
  <c r="BN82" i="4"/>
  <c r="BN44" i="9" s="1"/>
  <c r="BN25" i="4"/>
  <c r="BO28" i="4"/>
  <c r="BL27" i="4"/>
  <c r="BL9" i="9" s="1"/>
  <c r="BL33" i="4"/>
  <c r="BL12" i="9" s="1"/>
  <c r="BK34" i="4"/>
  <c r="BK13" i="9" s="1"/>
  <c r="BM83" i="4"/>
  <c r="BM45" i="9" s="1"/>
  <c r="BL36" i="4"/>
  <c r="BL15" i="9" s="1"/>
  <c r="BM30" i="4"/>
  <c r="BM11" i="9" s="1"/>
  <c r="BM78" i="4"/>
  <c r="BM79" i="4" s="1"/>
  <c r="BM42" i="9" s="1"/>
  <c r="BM26" i="4"/>
  <c r="BM8" i="9" s="1"/>
  <c r="CD72" i="4"/>
  <c r="CD73" i="4" s="1"/>
  <c r="CD20" i="4"/>
  <c r="BK93" i="4"/>
  <c r="CE77" i="4"/>
  <c r="CE41" i="9" s="1"/>
  <c r="AU80" i="4"/>
  <c r="J47" i="12" l="1"/>
  <c r="CD74" i="4"/>
  <c r="CD39" i="9" s="1"/>
  <c r="CD38" i="9"/>
  <c r="AU87" i="4"/>
  <c r="AU47" i="9" s="1"/>
  <c r="AU43" i="9"/>
  <c r="CD21" i="4"/>
  <c r="CD5" i="9" s="1"/>
  <c r="CD4" i="9"/>
  <c r="BM89" i="4"/>
  <c r="BM49" i="9" s="1"/>
  <c r="BL34" i="4"/>
  <c r="BL13" i="9" s="1"/>
  <c r="BM27" i="4"/>
  <c r="BM9" i="9" s="1"/>
  <c r="BM33" i="4"/>
  <c r="BM12" i="9" s="1"/>
  <c r="BM86" i="4"/>
  <c r="BM46" i="9" s="1"/>
  <c r="BO81" i="4"/>
  <c r="BO82" i="4"/>
  <c r="BO44" i="9" s="1"/>
  <c r="BO29" i="4"/>
  <c r="BO10" i="9" s="1"/>
  <c r="BO25" i="4"/>
  <c r="BP28" i="4"/>
  <c r="BL93" i="4"/>
  <c r="BN78" i="4"/>
  <c r="BN79" i="4" s="1"/>
  <c r="BN42" i="9" s="1"/>
  <c r="BN26" i="4"/>
  <c r="BN8" i="9" s="1"/>
  <c r="BM36" i="4"/>
  <c r="BM15" i="9" s="1"/>
  <c r="BN83" i="4"/>
  <c r="BN45" i="9" s="1"/>
  <c r="BN30" i="4"/>
  <c r="BN11" i="9" s="1"/>
  <c r="R58" i="4"/>
  <c r="R62" i="4" s="1"/>
  <c r="R31" i="9" s="1"/>
  <c r="AS58" i="4"/>
  <c r="AS62" i="4" s="1"/>
  <c r="AS31" i="9" s="1"/>
  <c r="CE58" i="4"/>
  <c r="CE62" i="4" s="1"/>
  <c r="CE31" i="9" s="1"/>
  <c r="U58" i="4"/>
  <c r="U62" i="4" s="1"/>
  <c r="U31" i="9" s="1"/>
  <c r="BP58" i="4"/>
  <c r="BP62" i="4" s="1"/>
  <c r="BP31" i="9" s="1"/>
  <c r="CC58" i="4"/>
  <c r="CC62" i="4" s="1"/>
  <c r="CC31" i="9" s="1"/>
  <c r="AB58" i="4"/>
  <c r="AB62" i="4" s="1"/>
  <c r="AB31" i="9" s="1"/>
  <c r="Y58" i="4"/>
  <c r="Y62" i="4" s="1"/>
  <c r="Y31" i="9" s="1"/>
  <c r="AW58" i="4"/>
  <c r="AW62" i="4" s="1"/>
  <c r="AW31" i="9" s="1"/>
  <c r="AV58" i="4"/>
  <c r="AV62" i="4" s="1"/>
  <c r="AV31" i="9" s="1"/>
  <c r="CA58" i="4"/>
  <c r="CA62" i="4" s="1"/>
  <c r="CA31" i="9" s="1"/>
  <c r="BD58" i="4"/>
  <c r="BD62" i="4" s="1"/>
  <c r="BD31" i="9" s="1"/>
  <c r="S58" i="4"/>
  <c r="S62" i="4" s="1"/>
  <c r="S31" i="9" s="1"/>
  <c r="BH58" i="4"/>
  <c r="BH62" i="4" s="1"/>
  <c r="BH31" i="9" s="1"/>
  <c r="AC58" i="4"/>
  <c r="AC62" i="4" s="1"/>
  <c r="AC31" i="9" s="1"/>
  <c r="O58" i="4"/>
  <c r="O62" i="4" s="1"/>
  <c r="O31" i="9" s="1"/>
  <c r="BE58" i="4"/>
  <c r="BE62" i="4" s="1"/>
  <c r="BE31" i="9" s="1"/>
  <c r="AG58" i="4"/>
  <c r="AG62" i="4" s="1"/>
  <c r="AG31" i="9" s="1"/>
  <c r="BM58" i="4"/>
  <c r="BM62" i="4" s="1"/>
  <c r="BM31" i="9" s="1"/>
  <c r="BW58" i="4"/>
  <c r="BW62" i="4" s="1"/>
  <c r="BW31" i="9" s="1"/>
  <c r="Q58" i="4"/>
  <c r="Q62" i="4" s="1"/>
  <c r="Q31" i="9" s="1"/>
  <c r="AU58" i="4"/>
  <c r="AU62" i="4" s="1"/>
  <c r="AU31" i="9" s="1"/>
  <c r="AH58" i="4"/>
  <c r="AH62" i="4" s="1"/>
  <c r="AH31" i="9" s="1"/>
  <c r="BF58" i="4"/>
  <c r="BF62" i="4" s="1"/>
  <c r="BF31" i="9" s="1"/>
  <c r="AM58" i="4"/>
  <c r="AM62" i="4" s="1"/>
  <c r="AM31" i="9" s="1"/>
  <c r="BN58" i="4"/>
  <c r="BN62" i="4" s="1"/>
  <c r="BN31" i="9" s="1"/>
  <c r="L58" i="4"/>
  <c r="L62" i="4" s="1"/>
  <c r="L31" i="9" s="1"/>
  <c r="X58" i="4"/>
  <c r="X62" i="4" s="1"/>
  <c r="X31" i="9" s="1"/>
  <c r="K58" i="4"/>
  <c r="K62" i="4" s="1"/>
  <c r="K31" i="9" s="1"/>
  <c r="BZ58" i="4"/>
  <c r="BZ62" i="4" s="1"/>
  <c r="BZ31" i="9" s="1"/>
  <c r="V58" i="4"/>
  <c r="V62" i="4" s="1"/>
  <c r="V31" i="9" s="1"/>
  <c r="AJ58" i="4"/>
  <c r="AJ62" i="4" s="1"/>
  <c r="AJ31" i="9" s="1"/>
  <c r="AR58" i="4"/>
  <c r="AR62" i="4" s="1"/>
  <c r="AR31" i="9" s="1"/>
  <c r="BX58" i="4"/>
  <c r="BX62" i="4" s="1"/>
  <c r="BX31" i="9" s="1"/>
  <c r="AZ58" i="4"/>
  <c r="AZ62" i="4" s="1"/>
  <c r="AZ31" i="9" s="1"/>
  <c r="AQ58" i="4"/>
  <c r="AQ62" i="4" s="1"/>
  <c r="AQ31" i="9" s="1"/>
  <c r="BL58" i="4"/>
  <c r="BL62" i="4" s="1"/>
  <c r="BL31" i="9" s="1"/>
  <c r="BK58" i="4"/>
  <c r="BK62" i="4" s="1"/>
  <c r="BK31" i="9" s="1"/>
  <c r="BS58" i="4"/>
  <c r="BS62" i="4" s="1"/>
  <c r="BS31" i="9" s="1"/>
  <c r="AF58" i="4"/>
  <c r="AF62" i="4" s="1"/>
  <c r="AF31" i="9" s="1"/>
  <c r="BI58" i="4"/>
  <c r="BI62" i="4" s="1"/>
  <c r="BI31" i="9" s="1"/>
  <c r="E58" i="4"/>
  <c r="E62" i="4" s="1"/>
  <c r="E31" i="9" s="1"/>
  <c r="G58" i="4"/>
  <c r="G62" i="4" s="1"/>
  <c r="G31" i="9" s="1"/>
  <c r="M58" i="4"/>
  <c r="M62" i="4" s="1"/>
  <c r="M31" i="9" s="1"/>
  <c r="AY58" i="4"/>
  <c r="AY62" i="4" s="1"/>
  <c r="AY31" i="9" s="1"/>
  <c r="BG58" i="4"/>
  <c r="BG62" i="4" s="1"/>
  <c r="BG31" i="9" s="1"/>
  <c r="AN58" i="4"/>
  <c r="AN62" i="4" s="1"/>
  <c r="AN31" i="9" s="1"/>
  <c r="F58" i="4"/>
  <c r="F62" i="4" s="1"/>
  <c r="F31" i="9" s="1"/>
  <c r="BA58" i="4"/>
  <c r="BA62" i="4" s="1"/>
  <c r="BA31" i="9" s="1"/>
  <c r="N58" i="4"/>
  <c r="N62" i="4" s="1"/>
  <c r="N31" i="9" s="1"/>
  <c r="AP58" i="4"/>
  <c r="AP62" i="4" s="1"/>
  <c r="AP31" i="9" s="1"/>
  <c r="I58" i="4"/>
  <c r="I62" i="4" s="1"/>
  <c r="I31" i="9" s="1"/>
  <c r="H58" i="4"/>
  <c r="H62" i="4" s="1"/>
  <c r="H31" i="9" s="1"/>
  <c r="CB58" i="4"/>
  <c r="CB62" i="4" s="1"/>
  <c r="CB31" i="9" s="1"/>
  <c r="AO58" i="4"/>
  <c r="AO62" i="4" s="1"/>
  <c r="AO31" i="9" s="1"/>
  <c r="AT58" i="4"/>
  <c r="AT62" i="4" s="1"/>
  <c r="AT31" i="9" s="1"/>
  <c r="BQ58" i="4"/>
  <c r="BQ62" i="4" s="1"/>
  <c r="BQ31" i="9" s="1"/>
  <c r="P58" i="4"/>
  <c r="P62" i="4" s="1"/>
  <c r="P31" i="9" s="1"/>
  <c r="BY58" i="4"/>
  <c r="BY62" i="4" s="1"/>
  <c r="BY31" i="9" s="1"/>
  <c r="AI58" i="4"/>
  <c r="AI62" i="4" s="1"/>
  <c r="AI31" i="9" s="1"/>
  <c r="D58" i="4"/>
  <c r="D62" i="4" s="1"/>
  <c r="D31" i="9" s="1"/>
  <c r="AK58" i="4"/>
  <c r="AK62" i="4" s="1"/>
  <c r="AK31" i="9" s="1"/>
  <c r="BR58" i="4"/>
  <c r="BR62" i="4" s="1"/>
  <c r="BR31" i="9" s="1"/>
  <c r="AL58" i="4"/>
  <c r="AL62" i="4" s="1"/>
  <c r="AL31" i="9" s="1"/>
  <c r="T58" i="4"/>
  <c r="T62" i="4" s="1"/>
  <c r="T31" i="9" s="1"/>
  <c r="CD58" i="4"/>
  <c r="CD62" i="4" s="1"/>
  <c r="CD31" i="9" s="1"/>
  <c r="AX58" i="4"/>
  <c r="AX62" i="4" s="1"/>
  <c r="AX31" i="9" s="1"/>
  <c r="BC58" i="4"/>
  <c r="BC62" i="4" s="1"/>
  <c r="BC31" i="9" s="1"/>
  <c r="W58" i="4"/>
  <c r="W62" i="4" s="1"/>
  <c r="W31" i="9" s="1"/>
  <c r="BO58" i="4"/>
  <c r="BO62" i="4" s="1"/>
  <c r="BO31" i="9" s="1"/>
  <c r="BV58" i="4"/>
  <c r="BV62" i="4" s="1"/>
  <c r="BV31" i="9" s="1"/>
  <c r="BU58" i="4"/>
  <c r="BU62" i="4" s="1"/>
  <c r="BU31" i="9" s="1"/>
  <c r="BT58" i="4"/>
  <c r="BT62" i="4" s="1"/>
  <c r="BT31" i="9" s="1"/>
  <c r="AD58" i="4"/>
  <c r="AD62" i="4" s="1"/>
  <c r="AD31" i="9" s="1"/>
  <c r="Z58" i="4"/>
  <c r="Z62" i="4" s="1"/>
  <c r="Z31" i="9" s="1"/>
  <c r="AE58" i="4"/>
  <c r="AE62" i="4" s="1"/>
  <c r="AE31" i="9" s="1"/>
  <c r="BB58" i="4"/>
  <c r="BB62" i="4" s="1"/>
  <c r="BB31" i="9" s="1"/>
  <c r="J58" i="4"/>
  <c r="J62" i="4" s="1"/>
  <c r="J31" i="9" s="1"/>
  <c r="BJ58" i="4"/>
  <c r="BJ62" i="4" s="1"/>
  <c r="BJ31" i="9" s="1"/>
  <c r="AU92" i="4"/>
  <c r="J48" i="12"/>
  <c r="L47" i="12"/>
  <c r="BN86" i="4" l="1"/>
  <c r="BN46" i="9" s="1"/>
  <c r="BN89" i="4"/>
  <c r="BN49" i="9" s="1"/>
  <c r="BM93" i="4"/>
  <c r="BP81" i="4"/>
  <c r="BP82" i="4"/>
  <c r="BP44" i="9" s="1"/>
  <c r="BP29" i="4"/>
  <c r="BP10" i="9" s="1"/>
  <c r="BP25" i="4"/>
  <c r="BQ28" i="4"/>
  <c r="BO78" i="4"/>
  <c r="BO79" i="4" s="1"/>
  <c r="BO42" i="9" s="1"/>
  <c r="BO26" i="4"/>
  <c r="BO8" i="9" s="1"/>
  <c r="BM34" i="4"/>
  <c r="BM13" i="9" s="1"/>
  <c r="BN36" i="4"/>
  <c r="BN15" i="9" s="1"/>
  <c r="BO30" i="4"/>
  <c r="BO11" i="9" s="1"/>
  <c r="BN27" i="4"/>
  <c r="BN9" i="9" s="1"/>
  <c r="BN33" i="4"/>
  <c r="BN12" i="9" s="1"/>
  <c r="BO83" i="4"/>
  <c r="BO45" i="9" s="1"/>
  <c r="M47" i="12"/>
  <c r="N47" i="12" s="1"/>
  <c r="F48" i="12"/>
  <c r="J49" i="12"/>
  <c r="AV80" i="4"/>
  <c r="AU94" i="4"/>
  <c r="AV87" i="4" l="1"/>
  <c r="AV47" i="9" s="1"/>
  <c r="AV43" i="9"/>
  <c r="BN93" i="4"/>
  <c r="BO27" i="4"/>
  <c r="BO9" i="9" s="1"/>
  <c r="BO33" i="4"/>
  <c r="BO12" i="9" s="1"/>
  <c r="BO89" i="4"/>
  <c r="BO49" i="9" s="1"/>
  <c r="BO86" i="4"/>
  <c r="BO46" i="9" s="1"/>
  <c r="BP78" i="4"/>
  <c r="BP79" i="4" s="1"/>
  <c r="BP42" i="9" s="1"/>
  <c r="BP26" i="4"/>
  <c r="BP8" i="9" s="1"/>
  <c r="BP30" i="4"/>
  <c r="BP11" i="9" s="1"/>
  <c r="BQ81" i="4"/>
  <c r="BQ29" i="4"/>
  <c r="BQ10" i="9" s="1"/>
  <c r="BQ82" i="4"/>
  <c r="BQ44" i="9" s="1"/>
  <c r="BQ25" i="4"/>
  <c r="BR28" i="4"/>
  <c r="BP83" i="4"/>
  <c r="BP45" i="9" s="1"/>
  <c r="BN34" i="4"/>
  <c r="BN13" i="9" s="1"/>
  <c r="BO36" i="4"/>
  <c r="BO15" i="9" s="1"/>
  <c r="J50" i="12"/>
  <c r="AV92" i="4"/>
  <c r="K48" i="12"/>
  <c r="AW80" i="4"/>
  <c r="AW43" i="9" s="1"/>
  <c r="BP27" i="4" l="1"/>
  <c r="BP9" i="9" s="1"/>
  <c r="BP33" i="4"/>
  <c r="BP12" i="9" s="1"/>
  <c r="BQ83" i="4"/>
  <c r="BQ45" i="9" s="1"/>
  <c r="BP86" i="4"/>
  <c r="BP46" i="9" s="1"/>
  <c r="BQ30" i="4"/>
  <c r="BQ11" i="9" s="1"/>
  <c r="BO93" i="4"/>
  <c r="BQ78" i="4"/>
  <c r="BQ79" i="4" s="1"/>
  <c r="BQ42" i="9" s="1"/>
  <c r="BQ26" i="4"/>
  <c r="BQ8" i="9" s="1"/>
  <c r="BP89" i="4"/>
  <c r="BP49" i="9" s="1"/>
  <c r="BP36" i="4"/>
  <c r="BP15" i="9" s="1"/>
  <c r="BO34" i="4"/>
  <c r="BO13" i="9" s="1"/>
  <c r="BR81" i="4"/>
  <c r="BR29" i="4"/>
  <c r="BR10" i="9" s="1"/>
  <c r="BR82" i="4"/>
  <c r="BR44" i="9" s="1"/>
  <c r="BR25" i="4"/>
  <c r="BS28" i="4"/>
  <c r="AW92" i="4"/>
  <c r="AW87" i="4"/>
  <c r="AW47" i="9" s="1"/>
  <c r="L48" i="12"/>
  <c r="J51" i="12"/>
  <c r="AX80" i="4"/>
  <c r="AV94" i="4"/>
  <c r="AX87" i="4" l="1"/>
  <c r="AX47" i="9" s="1"/>
  <c r="AX43" i="9"/>
  <c r="BR83" i="4"/>
  <c r="BR45" i="9" s="1"/>
  <c r="BP93" i="4"/>
  <c r="BQ27" i="4"/>
  <c r="BQ9" i="9" s="1"/>
  <c r="BQ33" i="4"/>
  <c r="BQ12" i="9" s="1"/>
  <c r="BQ89" i="4"/>
  <c r="BQ49" i="9" s="1"/>
  <c r="BT28" i="4"/>
  <c r="BS81" i="4"/>
  <c r="BS82" i="4"/>
  <c r="BS44" i="9" s="1"/>
  <c r="BS29" i="4"/>
  <c r="BS10" i="9" s="1"/>
  <c r="BS25" i="4"/>
  <c r="BQ86" i="4"/>
  <c r="BQ46" i="9" s="1"/>
  <c r="BR78" i="4"/>
  <c r="BR79" i="4" s="1"/>
  <c r="BR42" i="9" s="1"/>
  <c r="BR26" i="4"/>
  <c r="BR8" i="9" s="1"/>
  <c r="BP34" i="4"/>
  <c r="BP13" i="9" s="1"/>
  <c r="BR30" i="4"/>
  <c r="BR11" i="9" s="1"/>
  <c r="BQ36" i="4"/>
  <c r="BQ15" i="9" s="1"/>
  <c r="M48" i="12"/>
  <c r="N48" i="12" s="1"/>
  <c r="F49" i="12"/>
  <c r="J52" i="12"/>
  <c r="AX92" i="4"/>
  <c r="AW94" i="4"/>
  <c r="AY80" i="4"/>
  <c r="AY43" i="9" s="1"/>
  <c r="BQ34" i="4" l="1"/>
  <c r="BQ13" i="9" s="1"/>
  <c r="BR27" i="4"/>
  <c r="BR9" i="9" s="1"/>
  <c r="BR33" i="4"/>
  <c r="BR12" i="9" s="1"/>
  <c r="BS83" i="4"/>
  <c r="BS45" i="9" s="1"/>
  <c r="BR86" i="4"/>
  <c r="BR46" i="9" s="1"/>
  <c r="BR36" i="4"/>
  <c r="BR15" i="9" s="1"/>
  <c r="BU28" i="4"/>
  <c r="BT81" i="4"/>
  <c r="BT29" i="4"/>
  <c r="BT10" i="9" s="1"/>
  <c r="BT82" i="4"/>
  <c r="BT44" i="9" s="1"/>
  <c r="BT25" i="4"/>
  <c r="BS78" i="4"/>
  <c r="BS79" i="4" s="1"/>
  <c r="BS42" i="9" s="1"/>
  <c r="BS26" i="4"/>
  <c r="BS8" i="9" s="1"/>
  <c r="BQ93" i="4"/>
  <c r="BS30" i="4"/>
  <c r="BS11" i="9" s="1"/>
  <c r="BR89" i="4"/>
  <c r="BR49" i="9" s="1"/>
  <c r="AY92" i="4"/>
  <c r="AY87" i="4"/>
  <c r="AY47" i="9" s="1"/>
  <c r="K49" i="12"/>
  <c r="L49" i="12" s="1"/>
  <c r="J53" i="12"/>
  <c r="AX94" i="4"/>
  <c r="AZ80" i="4"/>
  <c r="AZ87" i="4" l="1"/>
  <c r="AZ47" i="9" s="1"/>
  <c r="AZ43" i="9"/>
  <c r="BS36" i="4"/>
  <c r="BS15" i="9" s="1"/>
  <c r="BT30" i="4"/>
  <c r="BT11" i="9" s="1"/>
  <c r="BV28" i="4"/>
  <c r="BU81" i="4"/>
  <c r="BU29" i="4"/>
  <c r="BU10" i="9" s="1"/>
  <c r="BU82" i="4"/>
  <c r="BU44" i="9" s="1"/>
  <c r="BU25" i="4"/>
  <c r="BS27" i="4"/>
  <c r="BS9" i="9" s="1"/>
  <c r="BS33" i="4"/>
  <c r="BS12" i="9" s="1"/>
  <c r="BR34" i="4"/>
  <c r="BR13" i="9" s="1"/>
  <c r="BR93" i="4"/>
  <c r="BT78" i="4"/>
  <c r="BT79" i="4" s="1"/>
  <c r="BT42" i="9" s="1"/>
  <c r="BT26" i="4"/>
  <c r="BT8" i="9" s="1"/>
  <c r="BS86" i="4"/>
  <c r="BS46" i="9" s="1"/>
  <c r="BT83" i="4"/>
  <c r="BT45" i="9" s="1"/>
  <c r="BS89" i="4"/>
  <c r="BS49" i="9" s="1"/>
  <c r="M49" i="12"/>
  <c r="N49" i="12" s="1"/>
  <c r="F50" i="12"/>
  <c r="J54" i="12"/>
  <c r="AZ92" i="4"/>
  <c r="BA80" i="4"/>
  <c r="BA43" i="9" s="1"/>
  <c r="AY94" i="4"/>
  <c r="BU83" i="4" l="1"/>
  <c r="BU45" i="9" s="1"/>
  <c r="BT27" i="4"/>
  <c r="BT9" i="9" s="1"/>
  <c r="BT33" i="4"/>
  <c r="BT12" i="9" s="1"/>
  <c r="BU30" i="4"/>
  <c r="BU11" i="9" s="1"/>
  <c r="BT86" i="4"/>
  <c r="BT46" i="9" s="1"/>
  <c r="BW28" i="4"/>
  <c r="BV81" i="4"/>
  <c r="BV82" i="4"/>
  <c r="BV44" i="9" s="1"/>
  <c r="BV29" i="4"/>
  <c r="BV10" i="9" s="1"/>
  <c r="BV25" i="4"/>
  <c r="BS34" i="4"/>
  <c r="BS13" i="9" s="1"/>
  <c r="BT36" i="4"/>
  <c r="BT15" i="9" s="1"/>
  <c r="BT89" i="4"/>
  <c r="BT49" i="9" s="1"/>
  <c r="BS93" i="4"/>
  <c r="BU78" i="4"/>
  <c r="BU79" i="4" s="1"/>
  <c r="BU42" i="9" s="1"/>
  <c r="BU26" i="4"/>
  <c r="BU8" i="9" s="1"/>
  <c r="BA92" i="4"/>
  <c r="BA87" i="4"/>
  <c r="BA47" i="9" s="1"/>
  <c r="K50" i="12"/>
  <c r="L50" i="12" s="1"/>
  <c r="J55" i="12"/>
  <c r="AZ94" i="4"/>
  <c r="BB80" i="4"/>
  <c r="BB43" i="9" s="1"/>
  <c r="BU36" i="4" l="1"/>
  <c r="BU15" i="9" s="1"/>
  <c r="BU27" i="4"/>
  <c r="BU9" i="9" s="1"/>
  <c r="BU33" i="4"/>
  <c r="BU12" i="9" s="1"/>
  <c r="BV83" i="4"/>
  <c r="BV45" i="9" s="1"/>
  <c r="BT34" i="4"/>
  <c r="BT13" i="9" s="1"/>
  <c r="BV78" i="4"/>
  <c r="BV79" i="4" s="1"/>
  <c r="BV42" i="9" s="1"/>
  <c r="BV26" i="4"/>
  <c r="BV8" i="9" s="1"/>
  <c r="BU86" i="4"/>
  <c r="BU46" i="9" s="1"/>
  <c r="BX28" i="4"/>
  <c r="BW81" i="4"/>
  <c r="BW82" i="4" s="1"/>
  <c r="BW44" i="9" s="1"/>
  <c r="BW29" i="4"/>
  <c r="BW10" i="9" s="1"/>
  <c r="BW25" i="4"/>
  <c r="BU89" i="4"/>
  <c r="BU49" i="9" s="1"/>
  <c r="BV30" i="4"/>
  <c r="BV11" i="9" s="1"/>
  <c r="BT93" i="4"/>
  <c r="BB92" i="4"/>
  <c r="BB87" i="4"/>
  <c r="BB47" i="9" s="1"/>
  <c r="M50" i="12"/>
  <c r="N50" i="12" s="1"/>
  <c r="F51" i="12"/>
  <c r="J56" i="12"/>
  <c r="BC80" i="4"/>
  <c r="BC43" i="9" s="1"/>
  <c r="BA94" i="4"/>
  <c r="BU93" i="4" l="1"/>
  <c r="BV89" i="4"/>
  <c r="BV49" i="9" s="1"/>
  <c r="BW78" i="4"/>
  <c r="BW79" i="4" s="1"/>
  <c r="BW42" i="9" s="1"/>
  <c r="BW26" i="4"/>
  <c r="BW8" i="9" s="1"/>
  <c r="BV27" i="4"/>
  <c r="BV9" i="9" s="1"/>
  <c r="BV33" i="4"/>
  <c r="BV12" i="9" s="1"/>
  <c r="BW30" i="4"/>
  <c r="BW11" i="9" s="1"/>
  <c r="BV86" i="4"/>
  <c r="BV46" i="9" s="1"/>
  <c r="BU34" i="4"/>
  <c r="BU13" i="9" s="1"/>
  <c r="BW83" i="4"/>
  <c r="BW45" i="9" s="1"/>
  <c r="BY28" i="4"/>
  <c r="BX81" i="4"/>
  <c r="BX82" i="4"/>
  <c r="BX44" i="9" s="1"/>
  <c r="BX29" i="4"/>
  <c r="BX10" i="9" s="1"/>
  <c r="BX25" i="4"/>
  <c r="BV36" i="4"/>
  <c r="BV15" i="9" s="1"/>
  <c r="BC92" i="4"/>
  <c r="BC87" i="4"/>
  <c r="BC47" i="9" s="1"/>
  <c r="K51" i="12"/>
  <c r="L51" i="12" s="1"/>
  <c r="M51" i="12" s="1"/>
  <c r="N51" i="12" s="1"/>
  <c r="J57" i="12"/>
  <c r="BB94" i="4"/>
  <c r="BD80" i="4"/>
  <c r="BD43" i="9" s="1"/>
  <c r="BX83" i="4" l="1"/>
  <c r="BX45" i="9" s="1"/>
  <c r="BV34" i="4"/>
  <c r="BV13" i="9" s="1"/>
  <c r="BV93" i="4"/>
  <c r="BW86" i="4"/>
  <c r="BW46" i="9" s="1"/>
  <c r="BZ28" i="4"/>
  <c r="BY81" i="4"/>
  <c r="BY29" i="4"/>
  <c r="BY10" i="9" s="1"/>
  <c r="BY82" i="4"/>
  <c r="BY44" i="9" s="1"/>
  <c r="BY25" i="4"/>
  <c r="BW27" i="4"/>
  <c r="BW9" i="9" s="1"/>
  <c r="BW33" i="4"/>
  <c r="BW12" i="9" s="1"/>
  <c r="BW89" i="4"/>
  <c r="BW49" i="9" s="1"/>
  <c r="BW36" i="4"/>
  <c r="BW15" i="9" s="1"/>
  <c r="BX78" i="4"/>
  <c r="BX79" i="4" s="1"/>
  <c r="BX42" i="9" s="1"/>
  <c r="BX26" i="4"/>
  <c r="BX8" i="9" s="1"/>
  <c r="BX30" i="4"/>
  <c r="BX11" i="9" s="1"/>
  <c r="BD92" i="4"/>
  <c r="BD87" i="4"/>
  <c r="BD47" i="9" s="1"/>
  <c r="F52" i="12"/>
  <c r="K52" i="12" s="1"/>
  <c r="L52" i="12" s="1"/>
  <c r="M52" i="12" s="1"/>
  <c r="N52" i="12" s="1"/>
  <c r="J58" i="12"/>
  <c r="BC94" i="4"/>
  <c r="BE80" i="4"/>
  <c r="BE43" i="9" s="1"/>
  <c r="BY78" i="4" l="1"/>
  <c r="BY79" i="4" s="1"/>
  <c r="BY42" i="9" s="1"/>
  <c r="BY26" i="4"/>
  <c r="BY8" i="9" s="1"/>
  <c r="BX27" i="4"/>
  <c r="BX9" i="9" s="1"/>
  <c r="BX33" i="4"/>
  <c r="BX12" i="9" s="1"/>
  <c r="BX86" i="4"/>
  <c r="BX46" i="9" s="1"/>
  <c r="BY30" i="4"/>
  <c r="BY11" i="9" s="1"/>
  <c r="BY83" i="4"/>
  <c r="BY45" i="9" s="1"/>
  <c r="CA28" i="4"/>
  <c r="BZ81" i="4"/>
  <c r="BZ82" i="4"/>
  <c r="BZ44" i="9" s="1"/>
  <c r="BZ29" i="4"/>
  <c r="BZ10" i="9" s="1"/>
  <c r="BZ25" i="4"/>
  <c r="BX36" i="4"/>
  <c r="BX15" i="9" s="1"/>
  <c r="BW93" i="4"/>
  <c r="BX89" i="4"/>
  <c r="BX49" i="9" s="1"/>
  <c r="BW34" i="4"/>
  <c r="BW13" i="9" s="1"/>
  <c r="BE92" i="4"/>
  <c r="BE87" i="4"/>
  <c r="BE47" i="9" s="1"/>
  <c r="F53" i="12"/>
  <c r="J59" i="12"/>
  <c r="BF80" i="4"/>
  <c r="BF43" i="9" s="1"/>
  <c r="BD94" i="4"/>
  <c r="BZ83" i="4" l="1"/>
  <c r="BZ45" i="9" s="1"/>
  <c r="BX93" i="4"/>
  <c r="BX34" i="4"/>
  <c r="BX13" i="9" s="1"/>
  <c r="CB28" i="4"/>
  <c r="CA81" i="4"/>
  <c r="CA82" i="4"/>
  <c r="CA44" i="9" s="1"/>
  <c r="CA29" i="4"/>
  <c r="CA10" i="9" s="1"/>
  <c r="CA25" i="4"/>
  <c r="BY89" i="4"/>
  <c r="BY49" i="9" s="1"/>
  <c r="BZ78" i="4"/>
  <c r="BZ79" i="4" s="1"/>
  <c r="BZ42" i="9" s="1"/>
  <c r="BZ26" i="4"/>
  <c r="BZ8" i="9" s="1"/>
  <c r="BY27" i="4"/>
  <c r="BY9" i="9" s="1"/>
  <c r="BY33" i="4"/>
  <c r="BY12" i="9" s="1"/>
  <c r="BZ30" i="4"/>
  <c r="BZ11" i="9" s="1"/>
  <c r="BY36" i="4"/>
  <c r="BY15" i="9" s="1"/>
  <c r="BY86" i="4"/>
  <c r="BY46" i="9" s="1"/>
  <c r="BF92" i="4"/>
  <c r="BF87" i="4"/>
  <c r="BF47" i="9" s="1"/>
  <c r="K53" i="12"/>
  <c r="L53" i="12" s="1"/>
  <c r="M53" i="12" s="1"/>
  <c r="N53" i="12" s="1"/>
  <c r="J60" i="12"/>
  <c r="BE94" i="4"/>
  <c r="BG80" i="4"/>
  <c r="BG43" i="9" s="1"/>
  <c r="BZ86" i="4" l="1"/>
  <c r="BZ46" i="9" s="1"/>
  <c r="BZ36" i="4"/>
  <c r="BZ15" i="9" s="1"/>
  <c r="CA78" i="4"/>
  <c r="CA79" i="4" s="1"/>
  <c r="CA42" i="9" s="1"/>
  <c r="CA26" i="4"/>
  <c r="CA8" i="9" s="1"/>
  <c r="BY93" i="4"/>
  <c r="CA30" i="4"/>
  <c r="CA11" i="9" s="1"/>
  <c r="BY34" i="4"/>
  <c r="BY13" i="9" s="1"/>
  <c r="CA83" i="4"/>
  <c r="CA45" i="9" s="1"/>
  <c r="BZ89" i="4"/>
  <c r="BZ49" i="9" s="1"/>
  <c r="BZ27" i="4"/>
  <c r="BZ9" i="9" s="1"/>
  <c r="BZ33" i="4"/>
  <c r="BZ12" i="9" s="1"/>
  <c r="CB81" i="4"/>
  <c r="CB82" i="4"/>
  <c r="CB44" i="9" s="1"/>
  <c r="CB29" i="4"/>
  <c r="CB10" i="9" s="1"/>
  <c r="CB25" i="4"/>
  <c r="CC28" i="4"/>
  <c r="BG92" i="4"/>
  <c r="BG87" i="4"/>
  <c r="BG47" i="9" s="1"/>
  <c r="F54" i="12"/>
  <c r="J61" i="12"/>
  <c r="BH80" i="4"/>
  <c r="BH43" i="9" s="1"/>
  <c r="BF94" i="4"/>
  <c r="CA27" i="4" l="1"/>
  <c r="CA9" i="9" s="1"/>
  <c r="CA33" i="4"/>
  <c r="CA12" i="9" s="1"/>
  <c r="CA86" i="4"/>
  <c r="CA46" i="9" s="1"/>
  <c r="CA36" i="4"/>
  <c r="CA15" i="9" s="1"/>
  <c r="CD28" i="4"/>
  <c r="CC81" i="4"/>
  <c r="CC82" i="4"/>
  <c r="CC44" i="9" s="1"/>
  <c r="CC29" i="4"/>
  <c r="CC10" i="9" s="1"/>
  <c r="CC25" i="4"/>
  <c r="CB30" i="4"/>
  <c r="CB11" i="9" s="1"/>
  <c r="CA89" i="4"/>
  <c r="CA49" i="9" s="1"/>
  <c r="BZ93" i="4"/>
  <c r="BZ34" i="4"/>
  <c r="BZ13" i="9" s="1"/>
  <c r="CB78" i="4"/>
  <c r="CB79" i="4" s="1"/>
  <c r="CB42" i="9" s="1"/>
  <c r="CB26" i="4"/>
  <c r="CB8" i="9" s="1"/>
  <c r="CB83" i="4"/>
  <c r="CB45" i="9" s="1"/>
  <c r="BH92" i="4"/>
  <c r="BH87" i="4"/>
  <c r="BH47" i="9" s="1"/>
  <c r="K54" i="12"/>
  <c r="L54" i="12" s="1"/>
  <c r="M54" i="12" s="1"/>
  <c r="N54" i="12" s="1"/>
  <c r="J62" i="12"/>
  <c r="BG94" i="4"/>
  <c r="BI80" i="4"/>
  <c r="BI43" i="9" s="1"/>
  <c r="CB89" i="4" l="1"/>
  <c r="CB49" i="9" s="1"/>
  <c r="CC78" i="4"/>
  <c r="CC79" i="4" s="1"/>
  <c r="CC42" i="9" s="1"/>
  <c r="CC26" i="4"/>
  <c r="CC8" i="9" s="1"/>
  <c r="CA93" i="4"/>
  <c r="CC30" i="4"/>
  <c r="CC11" i="9" s="1"/>
  <c r="CA34" i="4"/>
  <c r="CA13" i="9" s="1"/>
  <c r="CD81" i="4"/>
  <c r="CD82" i="4"/>
  <c r="CD44" i="9" s="1"/>
  <c r="CD29" i="4"/>
  <c r="CD10" i="9" s="1"/>
  <c r="CD25" i="4"/>
  <c r="CE28" i="4"/>
  <c r="CB36" i="4"/>
  <c r="CB15" i="9" s="1"/>
  <c r="CB27" i="4"/>
  <c r="CB9" i="9" s="1"/>
  <c r="CB33" i="4"/>
  <c r="CB12" i="9" s="1"/>
  <c r="CC83" i="4"/>
  <c r="CC45" i="9" s="1"/>
  <c r="CB86" i="4"/>
  <c r="CB46" i="9" s="1"/>
  <c r="BI92" i="4"/>
  <c r="BI87" i="4"/>
  <c r="BI47" i="9" s="1"/>
  <c r="F55" i="12"/>
  <c r="J63" i="12"/>
  <c r="BJ80" i="4"/>
  <c r="BJ43" i="9" s="1"/>
  <c r="BH94" i="4"/>
  <c r="CC27" i="4" l="1"/>
  <c r="CC9" i="9" s="1"/>
  <c r="CC33" i="4"/>
  <c r="CC12" i="9" s="1"/>
  <c r="CB34" i="4"/>
  <c r="CB13" i="9" s="1"/>
  <c r="CB93" i="4"/>
  <c r="CC86" i="4"/>
  <c r="CC46" i="9" s="1"/>
  <c r="CD78" i="4"/>
  <c r="CD79" i="4" s="1"/>
  <c r="CD42" i="9" s="1"/>
  <c r="CD26" i="4"/>
  <c r="CD8" i="9" s="1"/>
  <c r="CC36" i="4"/>
  <c r="CC15" i="9" s="1"/>
  <c r="CD83" i="4"/>
  <c r="CD45" i="9" s="1"/>
  <c r="CE81" i="4"/>
  <c r="CE25" i="4"/>
  <c r="CE82" i="4"/>
  <c r="CE44" i="9" s="1"/>
  <c r="CE29" i="4"/>
  <c r="CE10" i="9" s="1"/>
  <c r="CC89" i="4"/>
  <c r="CC49" i="9" s="1"/>
  <c r="CD30" i="4"/>
  <c r="CD11" i="9" s="1"/>
  <c r="BJ92" i="4"/>
  <c r="BJ87" i="4"/>
  <c r="BJ47" i="9" s="1"/>
  <c r="K55" i="12"/>
  <c r="L55" i="12" s="1"/>
  <c r="M55" i="12" s="1"/>
  <c r="N55" i="12" s="1"/>
  <c r="J64" i="12"/>
  <c r="BI94" i="4"/>
  <c r="BK80" i="4"/>
  <c r="BK43" i="9" s="1"/>
  <c r="CE30" i="4" l="1"/>
  <c r="CE11" i="9" s="1"/>
  <c r="CD27" i="4"/>
  <c r="CD9" i="9" s="1"/>
  <c r="CD33" i="4"/>
  <c r="CD12" i="9" s="1"/>
  <c r="CE78" i="4"/>
  <c r="CE79" i="4" s="1"/>
  <c r="CE42" i="9" s="1"/>
  <c r="CE26" i="4"/>
  <c r="CD86" i="4"/>
  <c r="CD46" i="9" s="1"/>
  <c r="CC93" i="4"/>
  <c r="CC34" i="4"/>
  <c r="CC13" i="9" s="1"/>
  <c r="CD89" i="4"/>
  <c r="CD49" i="9" s="1"/>
  <c r="CD36" i="4"/>
  <c r="CD15" i="9" s="1"/>
  <c r="CE83" i="4"/>
  <c r="CE45" i="9" s="1"/>
  <c r="BK92" i="4"/>
  <c r="BK87" i="4"/>
  <c r="BK47" i="9" s="1"/>
  <c r="F56" i="12"/>
  <c r="J65" i="12"/>
  <c r="BL80" i="4"/>
  <c r="BL43" i="9" s="1"/>
  <c r="BJ94" i="4"/>
  <c r="CE27" i="4" l="1"/>
  <c r="CE9" i="9" s="1"/>
  <c r="CE8" i="9"/>
  <c r="CE80" i="4"/>
  <c r="CE43" i="9" s="1"/>
  <c r="CE86" i="4"/>
  <c r="CE46" i="9" s="1"/>
  <c r="CE89" i="4"/>
  <c r="CE49" i="9" s="1"/>
  <c r="CD34" i="4"/>
  <c r="CD13" i="9" s="1"/>
  <c r="CE36" i="4"/>
  <c r="CE15" i="9" s="1"/>
  <c r="CD93" i="4"/>
  <c r="CE33" i="4"/>
  <c r="CE12" i="9" s="1"/>
  <c r="BL92" i="4"/>
  <c r="BL87" i="4"/>
  <c r="BL47" i="9" s="1"/>
  <c r="K56" i="12"/>
  <c r="L56" i="12" s="1"/>
  <c r="M56" i="12" s="1"/>
  <c r="N56" i="12" s="1"/>
  <c r="J66" i="12"/>
  <c r="BK94" i="4"/>
  <c r="BM80" i="4"/>
  <c r="BM43" i="9" s="1"/>
  <c r="CE93" i="4" l="1"/>
  <c r="CE34" i="4"/>
  <c r="CE13" i="9" s="1"/>
  <c r="G2" i="11" a="1"/>
  <c r="CE87" i="4"/>
  <c r="CE47" i="9" s="1"/>
  <c r="CE92" i="4"/>
  <c r="BM92" i="4"/>
  <c r="BM87" i="4"/>
  <c r="BM47" i="9" s="1"/>
  <c r="F57" i="12"/>
  <c r="J67" i="12"/>
  <c r="BL94" i="4"/>
  <c r="BN80" i="4"/>
  <c r="BN43" i="9" s="1"/>
  <c r="CE94" i="4" l="1"/>
  <c r="G77" i="11"/>
  <c r="H77" i="11" s="1"/>
  <c r="I77" i="11" s="1"/>
  <c r="G14" i="11"/>
  <c r="H14" i="11" s="1"/>
  <c r="I14" i="11" s="1"/>
  <c r="N14" i="11" s="1"/>
  <c r="G69" i="11"/>
  <c r="H69" i="11" s="1"/>
  <c r="I69" i="11" s="1"/>
  <c r="G53" i="11"/>
  <c r="H53" i="11" s="1"/>
  <c r="I53" i="11" s="1"/>
  <c r="G61" i="11"/>
  <c r="H61" i="11" s="1"/>
  <c r="I61" i="11" s="1"/>
  <c r="G70" i="11"/>
  <c r="H70" i="11" s="1"/>
  <c r="I70" i="11" s="1"/>
  <c r="G54" i="11"/>
  <c r="H54" i="11" s="1"/>
  <c r="I54" i="11" s="1"/>
  <c r="G76" i="11"/>
  <c r="H76" i="11" s="1"/>
  <c r="I76" i="11" s="1"/>
  <c r="G59" i="11"/>
  <c r="H59" i="11" s="1"/>
  <c r="I59" i="11" s="1"/>
  <c r="G42" i="11"/>
  <c r="H42" i="11" s="1"/>
  <c r="G13" i="11"/>
  <c r="H13" i="11" s="1"/>
  <c r="I13" i="11" s="1"/>
  <c r="N13" i="11" s="1"/>
  <c r="G72" i="11"/>
  <c r="H72" i="11" s="1"/>
  <c r="I72" i="11" s="1"/>
  <c r="G5" i="11"/>
  <c r="H5" i="11" s="1"/>
  <c r="I5" i="11" s="1"/>
  <c r="N5" i="11" s="1"/>
  <c r="G28" i="11"/>
  <c r="H28" i="11" s="1"/>
  <c r="G33" i="11"/>
  <c r="H33" i="11" s="1"/>
  <c r="G6" i="11"/>
  <c r="H6" i="11" s="1"/>
  <c r="I6" i="11" s="1"/>
  <c r="N6" i="11" s="1"/>
  <c r="G4" i="11"/>
  <c r="H4" i="11" s="1"/>
  <c r="I4" i="11" s="1"/>
  <c r="N4" i="11" s="1"/>
  <c r="G12" i="11"/>
  <c r="H12" i="11" s="1"/>
  <c r="I12" i="11" s="1"/>
  <c r="N12" i="11" s="1"/>
  <c r="G50" i="11"/>
  <c r="H50" i="11" s="1"/>
  <c r="I50" i="11" s="1"/>
  <c r="G15" i="11"/>
  <c r="H15" i="11" s="1"/>
  <c r="I15" i="11" s="1"/>
  <c r="N15" i="11" s="1"/>
  <c r="G49" i="11"/>
  <c r="H49" i="11" s="1"/>
  <c r="I49" i="11" s="1"/>
  <c r="G52" i="11"/>
  <c r="H52" i="11" s="1"/>
  <c r="I52" i="11" s="1"/>
  <c r="G32" i="11"/>
  <c r="H32" i="11" s="1"/>
  <c r="G44" i="11"/>
  <c r="H44" i="11" s="1"/>
  <c r="G74" i="11"/>
  <c r="H74" i="11" s="1"/>
  <c r="I74" i="11" s="1"/>
  <c r="G36" i="11"/>
  <c r="H36" i="11" s="1"/>
  <c r="G45" i="11"/>
  <c r="H45" i="11" s="1"/>
  <c r="G81" i="11"/>
  <c r="H81" i="11" s="1"/>
  <c r="I81" i="11" s="1"/>
  <c r="G67" i="11"/>
  <c r="H67" i="11" s="1"/>
  <c r="I67" i="11" s="1"/>
  <c r="G21" i="11"/>
  <c r="H21" i="11" s="1"/>
  <c r="J21" i="11" s="1"/>
  <c r="G65" i="11"/>
  <c r="H65" i="11" s="1"/>
  <c r="I65" i="11" s="1"/>
  <c r="G40" i="11"/>
  <c r="H40" i="11" s="1"/>
  <c r="G26" i="11"/>
  <c r="H26" i="11" s="1"/>
  <c r="G80" i="11"/>
  <c r="H80" i="11" s="1"/>
  <c r="I80" i="11" s="1"/>
  <c r="G57" i="11"/>
  <c r="H57" i="11" s="1"/>
  <c r="I57" i="11" s="1"/>
  <c r="G19" i="11"/>
  <c r="H19" i="11" s="1"/>
  <c r="I19" i="11" s="1"/>
  <c r="N19" i="11" s="1"/>
  <c r="G17" i="11"/>
  <c r="H17" i="11" s="1"/>
  <c r="I17" i="11" s="1"/>
  <c r="N17" i="11" s="1"/>
  <c r="G8" i="11"/>
  <c r="H8" i="11" s="1"/>
  <c r="I8" i="11" s="1"/>
  <c r="N8" i="11" s="1"/>
  <c r="G64" i="11"/>
  <c r="H64" i="11" s="1"/>
  <c r="I64" i="11" s="1"/>
  <c r="G24" i="11"/>
  <c r="H24" i="11" s="1"/>
  <c r="G25" i="11"/>
  <c r="H25" i="11" s="1"/>
  <c r="G3" i="11"/>
  <c r="H3" i="11" s="1"/>
  <c r="I3" i="11" s="1"/>
  <c r="N3" i="11" s="1"/>
  <c r="G73" i="11"/>
  <c r="H73" i="11" s="1"/>
  <c r="I73" i="11" s="1"/>
  <c r="G46" i="11"/>
  <c r="H46" i="11" s="1"/>
  <c r="G63" i="11"/>
  <c r="H63" i="11" s="1"/>
  <c r="I63" i="11" s="1"/>
  <c r="G23" i="11"/>
  <c r="H23" i="11" s="1"/>
  <c r="G7" i="11"/>
  <c r="H7" i="11" s="1"/>
  <c r="I7" i="11" s="1"/>
  <c r="N7" i="11" s="1"/>
  <c r="G18" i="11"/>
  <c r="H18" i="11" s="1"/>
  <c r="I18" i="11" s="1"/>
  <c r="N18" i="11" s="1"/>
  <c r="G60" i="11"/>
  <c r="H60" i="11" s="1"/>
  <c r="I60" i="11" s="1"/>
  <c r="G2" i="11"/>
  <c r="H2" i="11" s="1"/>
  <c r="I2" i="11" s="1"/>
  <c r="G43" i="11"/>
  <c r="H43" i="11" s="1"/>
  <c r="G10" i="11"/>
  <c r="H10" i="11" s="1"/>
  <c r="I10" i="11" s="1"/>
  <c r="N10" i="11" s="1"/>
  <c r="G35" i="11"/>
  <c r="H35" i="11" s="1"/>
  <c r="G68" i="11"/>
  <c r="H68" i="11" s="1"/>
  <c r="I68" i="11" s="1"/>
  <c r="G27" i="11"/>
  <c r="H27" i="11" s="1"/>
  <c r="G20" i="11"/>
  <c r="H20" i="11" s="1"/>
  <c r="I20" i="11" s="1"/>
  <c r="N20" i="11" s="1"/>
  <c r="G31" i="11"/>
  <c r="H31" i="11" s="1"/>
  <c r="G58" i="11"/>
  <c r="H58" i="11" s="1"/>
  <c r="I58" i="11" s="1"/>
  <c r="G51" i="11"/>
  <c r="H51" i="11" s="1"/>
  <c r="I51" i="11" s="1"/>
  <c r="G71" i="11"/>
  <c r="H71" i="11" s="1"/>
  <c r="I71" i="11" s="1"/>
  <c r="G9" i="11"/>
  <c r="H9" i="11" s="1"/>
  <c r="I9" i="11" s="1"/>
  <c r="N9" i="11" s="1"/>
  <c r="G56" i="11"/>
  <c r="H56" i="11" s="1"/>
  <c r="I56" i="11" s="1"/>
  <c r="G55" i="11"/>
  <c r="H55" i="11" s="1"/>
  <c r="I55" i="11" s="1"/>
  <c r="G75" i="11"/>
  <c r="H75" i="11" s="1"/>
  <c r="I75" i="11" s="1"/>
  <c r="G62" i="11"/>
  <c r="H62" i="11" s="1"/>
  <c r="I62" i="11" s="1"/>
  <c r="G48" i="11"/>
  <c r="H48" i="11" s="1"/>
  <c r="I48" i="11" s="1"/>
  <c r="G34" i="11"/>
  <c r="H34" i="11" s="1"/>
  <c r="G16" i="11"/>
  <c r="H16" i="11" s="1"/>
  <c r="I16" i="11" s="1"/>
  <c r="N16" i="11" s="1"/>
  <c r="G41" i="11"/>
  <c r="H41" i="11" s="1"/>
  <c r="G38" i="11"/>
  <c r="H38" i="11" s="1"/>
  <c r="G47" i="11"/>
  <c r="H47" i="11" s="1"/>
  <c r="G30" i="11"/>
  <c r="H30" i="11" s="1"/>
  <c r="G78" i="11"/>
  <c r="H78" i="11" s="1"/>
  <c r="I78" i="11" s="1"/>
  <c r="G22" i="11"/>
  <c r="H22" i="11" s="1"/>
  <c r="G39" i="11"/>
  <c r="H39" i="11" s="1"/>
  <c r="G66" i="11"/>
  <c r="H66" i="11" s="1"/>
  <c r="I66" i="11" s="1"/>
  <c r="G37" i="11"/>
  <c r="H37" i="11" s="1"/>
  <c r="G29" i="11"/>
  <c r="H29" i="11" s="1"/>
  <c r="G79" i="11"/>
  <c r="H79" i="11" s="1"/>
  <c r="I79" i="11" s="1"/>
  <c r="G11" i="11"/>
  <c r="H11" i="11" s="1"/>
  <c r="I11" i="11" s="1"/>
  <c r="N11" i="11" s="1"/>
  <c r="BN92" i="4"/>
  <c r="BN87" i="4"/>
  <c r="BN47" i="9" s="1"/>
  <c r="K57" i="12"/>
  <c r="L57" i="12" s="1"/>
  <c r="M57" i="12" s="1"/>
  <c r="N57" i="12" s="1"/>
  <c r="J68" i="12"/>
  <c r="BM94" i="4"/>
  <c r="BO80" i="4"/>
  <c r="BO43" i="9" s="1"/>
  <c r="I37" i="11" l="1"/>
  <c r="J37" i="11"/>
  <c r="N37" i="11" s="1"/>
  <c r="I46" i="11"/>
  <c r="J46" i="11"/>
  <c r="N46" i="11" s="1"/>
  <c r="I39" i="11"/>
  <c r="J39" i="11"/>
  <c r="N39" i="11" s="1"/>
  <c r="I34" i="11"/>
  <c r="J34" i="11"/>
  <c r="N34" i="11" s="1"/>
  <c r="I43" i="11"/>
  <c r="J43" i="11"/>
  <c r="N43" i="11" s="1"/>
  <c r="I45" i="11"/>
  <c r="J45" i="11"/>
  <c r="N45" i="11" s="1"/>
  <c r="I22" i="11"/>
  <c r="J22" i="11"/>
  <c r="N22" i="11" s="1"/>
  <c r="N2" i="11"/>
  <c r="I36" i="11"/>
  <c r="J36" i="11"/>
  <c r="N36" i="11" s="1"/>
  <c r="I42" i="11"/>
  <c r="J42" i="11"/>
  <c r="N42" i="11" s="1"/>
  <c r="J41" i="11"/>
  <c r="N41" i="11" s="1"/>
  <c r="I41" i="11"/>
  <c r="I35" i="11"/>
  <c r="J35" i="11"/>
  <c r="N35" i="11" s="1"/>
  <c r="I31" i="11"/>
  <c r="J31" i="11"/>
  <c r="N31" i="11" s="1"/>
  <c r="J25" i="11"/>
  <c r="N25" i="11" s="1"/>
  <c r="I25" i="11"/>
  <c r="I26" i="11"/>
  <c r="J26" i="11"/>
  <c r="N26" i="11" s="1"/>
  <c r="I30" i="11"/>
  <c r="J30" i="11"/>
  <c r="N30" i="11" s="1"/>
  <c r="I24" i="11"/>
  <c r="J24" i="11"/>
  <c r="N24" i="11" s="1"/>
  <c r="J40" i="11"/>
  <c r="N40" i="11" s="1"/>
  <c r="I40" i="11"/>
  <c r="J44" i="11"/>
  <c r="N44" i="11" s="1"/>
  <c r="I44" i="11"/>
  <c r="I47" i="11"/>
  <c r="I27" i="11"/>
  <c r="J27" i="11"/>
  <c r="N27" i="11" s="1"/>
  <c r="J32" i="11"/>
  <c r="N32" i="11" s="1"/>
  <c r="I32" i="11"/>
  <c r="J33" i="11"/>
  <c r="N33" i="11" s="1"/>
  <c r="I33" i="11"/>
  <c r="I29" i="11"/>
  <c r="J29" i="11"/>
  <c r="N29" i="11" s="1"/>
  <c r="I38" i="11"/>
  <c r="J38" i="11"/>
  <c r="N38" i="11" s="1"/>
  <c r="J23" i="11"/>
  <c r="N23" i="11" s="1"/>
  <c r="I23" i="11"/>
  <c r="N21" i="11"/>
  <c r="I21" i="11"/>
  <c r="I28" i="11"/>
  <c r="J28" i="11"/>
  <c r="N28" i="11" s="1"/>
  <c r="BO92" i="4"/>
  <c r="BO87" i="4"/>
  <c r="BO47" i="9" s="1"/>
  <c r="F58" i="12"/>
  <c r="J69" i="12"/>
  <c r="BN94" i="4"/>
  <c r="BP80" i="4"/>
  <c r="BP43" i="9" s="1"/>
  <c r="D31" i="4" l="1" a="1"/>
  <c r="P31" i="4" s="1"/>
  <c r="P35" i="4" s="1"/>
  <c r="P14" i="9" s="1"/>
  <c r="J47" i="11"/>
  <c r="BP92" i="4"/>
  <c r="BP87" i="4"/>
  <c r="BP47" i="9" s="1"/>
  <c r="K58" i="12"/>
  <c r="L58" i="12" s="1"/>
  <c r="M58" i="12" s="1"/>
  <c r="N58" i="12" s="1"/>
  <c r="J70" i="12"/>
  <c r="BQ80" i="4"/>
  <c r="BQ43" i="9" s="1"/>
  <c r="BO94" i="4"/>
  <c r="AO31" i="4" l="1"/>
  <c r="AO35" i="4" s="1"/>
  <c r="AO14" i="9" s="1"/>
  <c r="N31" i="4"/>
  <c r="N35" i="4" s="1"/>
  <c r="N14" i="9" s="1"/>
  <c r="BP31" i="4"/>
  <c r="BP35" i="4" s="1"/>
  <c r="BP14" i="9" s="1"/>
  <c r="BI31" i="4"/>
  <c r="BI35" i="4" s="1"/>
  <c r="BI14" i="9" s="1"/>
  <c r="CA31" i="4"/>
  <c r="CA35" i="4" s="1"/>
  <c r="CA14" i="9" s="1"/>
  <c r="BY31" i="4"/>
  <c r="BY35" i="4" s="1"/>
  <c r="BY14" i="9" s="1"/>
  <c r="BH31" i="4"/>
  <c r="BH35" i="4" s="1"/>
  <c r="BH14" i="9" s="1"/>
  <c r="BG31" i="4"/>
  <c r="BG35" i="4" s="1"/>
  <c r="BG14" i="9" s="1"/>
  <c r="BW31" i="4"/>
  <c r="BW35" i="4" s="1"/>
  <c r="BW14" i="9" s="1"/>
  <c r="V31" i="4"/>
  <c r="V35" i="4" s="1"/>
  <c r="V14" i="9" s="1"/>
  <c r="BS31" i="4"/>
  <c r="BS35" i="4" s="1"/>
  <c r="BS14" i="9" s="1"/>
  <c r="AN31" i="4"/>
  <c r="AN35" i="4" s="1"/>
  <c r="AN14" i="9" s="1"/>
  <c r="AV31" i="4"/>
  <c r="AV35" i="4" s="1"/>
  <c r="AV14" i="9" s="1"/>
  <c r="BE31" i="4"/>
  <c r="BE35" i="4" s="1"/>
  <c r="BE14" i="9" s="1"/>
  <c r="BQ31" i="4"/>
  <c r="BQ35" i="4" s="1"/>
  <c r="BQ14" i="9" s="1"/>
  <c r="AI31" i="4"/>
  <c r="AI35" i="4" s="1"/>
  <c r="AI14" i="9" s="1"/>
  <c r="BL31" i="4"/>
  <c r="BL35" i="4" s="1"/>
  <c r="BL14" i="9" s="1"/>
  <c r="X31" i="4"/>
  <c r="X35" i="4" s="1"/>
  <c r="X14" i="9" s="1"/>
  <c r="BJ31" i="4"/>
  <c r="BJ35" i="4" s="1"/>
  <c r="BJ14" i="9" s="1"/>
  <c r="BZ31" i="4"/>
  <c r="BZ35" i="4" s="1"/>
  <c r="BZ14" i="9" s="1"/>
  <c r="F31" i="4"/>
  <c r="F35" i="4" s="1"/>
  <c r="F14" i="9" s="1"/>
  <c r="AF31" i="4"/>
  <c r="AF35" i="4" s="1"/>
  <c r="AF14" i="9" s="1"/>
  <c r="AE31" i="4"/>
  <c r="AE35" i="4" s="1"/>
  <c r="AE14" i="9" s="1"/>
  <c r="Y31" i="4"/>
  <c r="Y35" i="4" s="1"/>
  <c r="Y14" i="9" s="1"/>
  <c r="BO31" i="4"/>
  <c r="BO35" i="4" s="1"/>
  <c r="BO14" i="9" s="1"/>
  <c r="AQ31" i="4"/>
  <c r="AQ35" i="4" s="1"/>
  <c r="AQ14" i="9" s="1"/>
  <c r="BR31" i="4"/>
  <c r="BR35" i="4" s="1"/>
  <c r="BR14" i="9" s="1"/>
  <c r="W31" i="4"/>
  <c r="W35" i="4" s="1"/>
  <c r="W14" i="9" s="1"/>
  <c r="AU31" i="4"/>
  <c r="AU35" i="4" s="1"/>
  <c r="AU14" i="9" s="1"/>
  <c r="AT31" i="4"/>
  <c r="AT35" i="4" s="1"/>
  <c r="AT14" i="9" s="1"/>
  <c r="BC31" i="4"/>
  <c r="BC35" i="4" s="1"/>
  <c r="BC14" i="9" s="1"/>
  <c r="AM31" i="4"/>
  <c r="AM35" i="4" s="1"/>
  <c r="AM14" i="9" s="1"/>
  <c r="BK31" i="4"/>
  <c r="BK35" i="4" s="1"/>
  <c r="BK14" i="9" s="1"/>
  <c r="AG31" i="4"/>
  <c r="AG35" i="4" s="1"/>
  <c r="AG14" i="9" s="1"/>
  <c r="H31" i="4"/>
  <c r="H35" i="4" s="1"/>
  <c r="H14" i="9" s="1"/>
  <c r="CD31" i="4"/>
  <c r="CD35" i="4" s="1"/>
  <c r="CD14" i="9" s="1"/>
  <c r="AD31" i="4"/>
  <c r="AD35" i="4" s="1"/>
  <c r="AD14" i="9" s="1"/>
  <c r="AW31" i="4"/>
  <c r="AW35" i="4" s="1"/>
  <c r="AW14" i="9" s="1"/>
  <c r="I31" i="4"/>
  <c r="I35" i="4" s="1"/>
  <c r="I14" i="9" s="1"/>
  <c r="R31" i="4"/>
  <c r="R35" i="4" s="1"/>
  <c r="R14" i="9" s="1"/>
  <c r="CC31" i="4"/>
  <c r="CC35" i="4" s="1"/>
  <c r="CC14" i="9" s="1"/>
  <c r="CB31" i="4"/>
  <c r="CB35" i="4" s="1"/>
  <c r="CB14" i="9" s="1"/>
  <c r="AA31" i="4"/>
  <c r="AA35" i="4" s="1"/>
  <c r="AA14" i="9" s="1"/>
  <c r="Z31" i="4"/>
  <c r="Z35" i="4" s="1"/>
  <c r="Z14" i="9" s="1"/>
  <c r="Q31" i="4"/>
  <c r="Q35" i="4" s="1"/>
  <c r="Q14" i="9" s="1"/>
  <c r="AH31" i="4"/>
  <c r="AH35" i="4" s="1"/>
  <c r="AH14" i="9" s="1"/>
  <c r="BU31" i="4"/>
  <c r="BU35" i="4" s="1"/>
  <c r="BU14" i="9" s="1"/>
  <c r="BV31" i="4"/>
  <c r="BV35" i="4" s="1"/>
  <c r="BV14" i="9" s="1"/>
  <c r="AC31" i="4"/>
  <c r="AC35" i="4" s="1"/>
  <c r="AC14" i="9" s="1"/>
  <c r="AL31" i="4"/>
  <c r="AL35" i="4" s="1"/>
  <c r="AL14" i="9" s="1"/>
  <c r="K31" i="4"/>
  <c r="K35" i="4" s="1"/>
  <c r="K14" i="9" s="1"/>
  <c r="AR31" i="4"/>
  <c r="AR35" i="4" s="1"/>
  <c r="AR14" i="9" s="1"/>
  <c r="T31" i="4"/>
  <c r="T35" i="4" s="1"/>
  <c r="T14" i="9" s="1"/>
  <c r="BN31" i="4"/>
  <c r="BN35" i="4" s="1"/>
  <c r="BN14" i="9" s="1"/>
  <c r="BM31" i="4"/>
  <c r="BM35" i="4" s="1"/>
  <c r="BM14" i="9" s="1"/>
  <c r="O31" i="4"/>
  <c r="O35" i="4" s="1"/>
  <c r="O14" i="9" s="1"/>
  <c r="BB31" i="4"/>
  <c r="BB35" i="4" s="1"/>
  <c r="BB14" i="9" s="1"/>
  <c r="M31" i="4"/>
  <c r="M35" i="4" s="1"/>
  <c r="M14" i="9" s="1"/>
  <c r="AY31" i="4"/>
  <c r="AY35" i="4" s="1"/>
  <c r="AY14" i="9" s="1"/>
  <c r="BX31" i="4"/>
  <c r="BX35" i="4" s="1"/>
  <c r="BX14" i="9" s="1"/>
  <c r="J31" i="4"/>
  <c r="J35" i="4" s="1"/>
  <c r="J14" i="9" s="1"/>
  <c r="AP31" i="4"/>
  <c r="AP35" i="4" s="1"/>
  <c r="AP14" i="9" s="1"/>
  <c r="U31" i="4"/>
  <c r="U35" i="4" s="1"/>
  <c r="U14" i="9" s="1"/>
  <c r="AK31" i="4"/>
  <c r="AK35" i="4" s="1"/>
  <c r="AK14" i="9" s="1"/>
  <c r="E31" i="4"/>
  <c r="E35" i="4" s="1"/>
  <c r="E14" i="9" s="1"/>
  <c r="G31" i="4"/>
  <c r="G35" i="4" s="1"/>
  <c r="G14" i="9" s="1"/>
  <c r="AZ31" i="4"/>
  <c r="AZ35" i="4" s="1"/>
  <c r="AZ14" i="9" s="1"/>
  <c r="AX31" i="4"/>
  <c r="AX35" i="4" s="1"/>
  <c r="AX14" i="9" s="1"/>
  <c r="BA31" i="4"/>
  <c r="BA35" i="4" s="1"/>
  <c r="BA14" i="9" s="1"/>
  <c r="S31" i="4"/>
  <c r="S35" i="4" s="1"/>
  <c r="S14" i="9" s="1"/>
  <c r="BF31" i="4"/>
  <c r="BF35" i="4" s="1"/>
  <c r="BF14" i="9" s="1"/>
  <c r="BT31" i="4"/>
  <c r="BT35" i="4" s="1"/>
  <c r="BT14" i="9" s="1"/>
  <c r="L31" i="4"/>
  <c r="L35" i="4" s="1"/>
  <c r="L14" i="9" s="1"/>
  <c r="AJ31" i="4"/>
  <c r="AJ35" i="4" s="1"/>
  <c r="AJ14" i="9" s="1"/>
  <c r="AB31" i="4"/>
  <c r="AB35" i="4" s="1"/>
  <c r="AB14" i="9" s="1"/>
  <c r="BD31" i="4"/>
  <c r="BD35" i="4" s="1"/>
  <c r="BD14" i="9" s="1"/>
  <c r="CE31" i="4"/>
  <c r="CE35" i="4" s="1"/>
  <c r="CE14" i="9" s="1"/>
  <c r="D31" i="4"/>
  <c r="D35" i="4" s="1"/>
  <c r="D14" i="9" s="1"/>
  <c r="AS31" i="4"/>
  <c r="AS35" i="4" s="1"/>
  <c r="AS14" i="9" s="1"/>
  <c r="J48" i="1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L47" i="11"/>
  <c r="BQ92" i="4"/>
  <c r="BQ87" i="4"/>
  <c r="BQ47" i="9" s="1"/>
  <c r="F59" i="12"/>
  <c r="J71" i="12"/>
  <c r="BP94" i="4"/>
  <c r="BR80" i="4"/>
  <c r="BR43" i="9" s="1"/>
  <c r="F48" i="11" l="1"/>
  <c r="M47" i="11"/>
  <c r="N47" i="11" s="1"/>
  <c r="BR92" i="4"/>
  <c r="BR87" i="4"/>
  <c r="BR47" i="9" s="1"/>
  <c r="K59" i="12"/>
  <c r="L59" i="12" s="1"/>
  <c r="M59" i="12" s="1"/>
  <c r="N59" i="12" s="1"/>
  <c r="J72" i="12"/>
  <c r="BS80" i="4"/>
  <c r="BS43" i="9" s="1"/>
  <c r="BQ94" i="4"/>
  <c r="K48" i="11" l="1"/>
  <c r="L48" i="11" s="1"/>
  <c r="M48" i="11" s="1"/>
  <c r="N48" i="11" s="1"/>
  <c r="BS92" i="4"/>
  <c r="BS87" i="4"/>
  <c r="BS47" i="9" s="1"/>
  <c r="F60" i="12"/>
  <c r="J73" i="12"/>
  <c r="BT80" i="4"/>
  <c r="BT43" i="9" s="1"/>
  <c r="BR94" i="4"/>
  <c r="F49" i="11" l="1"/>
  <c r="BT92" i="4"/>
  <c r="BT87" i="4"/>
  <c r="BT47" i="9" s="1"/>
  <c r="K60" i="12"/>
  <c r="L60" i="12" s="1"/>
  <c r="M60" i="12" s="1"/>
  <c r="N60" i="12" s="1"/>
  <c r="J74" i="12"/>
  <c r="BS94" i="4"/>
  <c r="BU80" i="4"/>
  <c r="BU43" i="9" s="1"/>
  <c r="K49" i="11" l="1"/>
  <c r="L49" i="11" s="1"/>
  <c r="M49" i="11" s="1"/>
  <c r="N49" i="11" s="1"/>
  <c r="BU92" i="4"/>
  <c r="BU87" i="4"/>
  <c r="BU47" i="9" s="1"/>
  <c r="F61" i="12"/>
  <c r="K61" i="12" s="1"/>
  <c r="J75" i="12"/>
  <c r="BV80" i="4"/>
  <c r="BV43" i="9" s="1"/>
  <c r="BT94" i="4"/>
  <c r="F50" i="11" l="1"/>
  <c r="BV92" i="4"/>
  <c r="BV87" i="4"/>
  <c r="BV47" i="9" s="1"/>
  <c r="L61" i="12"/>
  <c r="M61" i="12" s="1"/>
  <c r="N61" i="12" s="1"/>
  <c r="J76" i="12"/>
  <c r="BU94" i="4"/>
  <c r="BW80" i="4"/>
  <c r="BW43" i="9" s="1"/>
  <c r="K50" i="11" l="1"/>
  <c r="L50" i="11" s="1"/>
  <c r="BW92" i="4"/>
  <c r="BW87" i="4"/>
  <c r="BW47" i="9" s="1"/>
  <c r="F62" i="12"/>
  <c r="J77" i="12"/>
  <c r="BV94" i="4"/>
  <c r="BX80" i="4"/>
  <c r="BX43" i="9" s="1"/>
  <c r="M50" i="11" l="1"/>
  <c r="N50" i="11" s="1"/>
  <c r="F51" i="11"/>
  <c r="BX92" i="4"/>
  <c r="BX87" i="4"/>
  <c r="BX47" i="9" s="1"/>
  <c r="K62" i="12"/>
  <c r="J78" i="12"/>
  <c r="BW94" i="4"/>
  <c r="BY80" i="4"/>
  <c r="BY43" i="9" s="1"/>
  <c r="K51" i="11" l="1"/>
  <c r="L51" i="11" s="1"/>
  <c r="M51" i="11" s="1"/>
  <c r="N51" i="11" s="1"/>
  <c r="F52" i="11"/>
  <c r="K52" i="11" s="1"/>
  <c r="L52" i="11" s="1"/>
  <c r="M52" i="11" s="1"/>
  <c r="N52" i="11" s="1"/>
  <c r="BY92" i="4"/>
  <c r="BY87" i="4"/>
  <c r="BY47" i="9" s="1"/>
  <c r="L62" i="12"/>
  <c r="J79" i="12"/>
  <c r="BZ80" i="4"/>
  <c r="BZ43" i="9" s="1"/>
  <c r="BX94" i="4"/>
  <c r="F53" i="11" l="1"/>
  <c r="K53" i="11" s="1"/>
  <c r="L53" i="11" s="1"/>
  <c r="M53" i="11" s="1"/>
  <c r="N53" i="11" s="1"/>
  <c r="BZ92" i="4"/>
  <c r="BZ87" i="4"/>
  <c r="BZ47" i="9" s="1"/>
  <c r="M62" i="12"/>
  <c r="N62" i="12" s="1"/>
  <c r="F63" i="12"/>
  <c r="J80" i="12"/>
  <c r="BY94" i="4"/>
  <c r="CA80" i="4"/>
  <c r="CA43" i="9" s="1"/>
  <c r="F54" i="11" l="1"/>
  <c r="K54" i="11" s="1"/>
  <c r="L54" i="11" s="1"/>
  <c r="M54" i="11" s="1"/>
  <c r="N54" i="11" s="1"/>
  <c r="CA92" i="4"/>
  <c r="CA87" i="4"/>
  <c r="CA47" i="9" s="1"/>
  <c r="K63" i="12"/>
  <c r="J81" i="12"/>
  <c r="CB80" i="4"/>
  <c r="CB43" i="9" s="1"/>
  <c r="BZ94" i="4"/>
  <c r="F55" i="11" l="1"/>
  <c r="CB92" i="4"/>
  <c r="CB87" i="4"/>
  <c r="CB47" i="9" s="1"/>
  <c r="L63" i="12"/>
  <c r="CD80" i="4"/>
  <c r="CC80" i="4"/>
  <c r="CC43" i="9" s="1"/>
  <c r="CA94" i="4"/>
  <c r="CD87" i="4" l="1"/>
  <c r="CD47" i="9" s="1"/>
  <c r="CD43" i="9"/>
  <c r="K55" i="11"/>
  <c r="L55" i="11" s="1"/>
  <c r="M55" i="11" s="1"/>
  <c r="N55" i="11" s="1"/>
  <c r="CC92" i="4"/>
  <c r="CC87" i="4"/>
  <c r="CC47" i="9" s="1"/>
  <c r="M63" i="12"/>
  <c r="N63" i="12" s="1"/>
  <c r="F64" i="12"/>
  <c r="CD92" i="4"/>
  <c r="G2" i="13" a="1"/>
  <c r="CB94" i="4"/>
  <c r="F56" i="11" l="1"/>
  <c r="K56" i="11" s="1"/>
  <c r="L56" i="11" s="1"/>
  <c r="M56" i="11" s="1"/>
  <c r="N56" i="11" s="1"/>
  <c r="K64" i="12"/>
  <c r="G9" i="13"/>
  <c r="H9" i="13" s="1"/>
  <c r="I9" i="13" s="1"/>
  <c r="N9" i="13" s="1"/>
  <c r="G72" i="13"/>
  <c r="H72" i="13" s="1"/>
  <c r="I72" i="13" s="1"/>
  <c r="G8" i="13"/>
  <c r="H8" i="13" s="1"/>
  <c r="I8" i="13" s="1"/>
  <c r="N8" i="13" s="1"/>
  <c r="G26" i="13"/>
  <c r="H26" i="13" s="1"/>
  <c r="G31" i="13"/>
  <c r="H31" i="13" s="1"/>
  <c r="G46" i="13"/>
  <c r="H46" i="13" s="1"/>
  <c r="G61" i="13"/>
  <c r="H61" i="13" s="1"/>
  <c r="I61" i="13" s="1"/>
  <c r="G76" i="13"/>
  <c r="H76" i="13" s="1"/>
  <c r="I76" i="13" s="1"/>
  <c r="G12" i="13"/>
  <c r="H12" i="13" s="1"/>
  <c r="I12" i="13" s="1"/>
  <c r="N12" i="13" s="1"/>
  <c r="G27" i="13"/>
  <c r="H27" i="13" s="1"/>
  <c r="G57" i="13"/>
  <c r="H57" i="13" s="1"/>
  <c r="I57" i="13" s="1"/>
  <c r="G48" i="13"/>
  <c r="H48" i="13" s="1"/>
  <c r="I48" i="13" s="1"/>
  <c r="G7" i="13"/>
  <c r="H7" i="13" s="1"/>
  <c r="I7" i="13" s="1"/>
  <c r="N7" i="13" s="1"/>
  <c r="G37" i="13"/>
  <c r="H37" i="13" s="1"/>
  <c r="G3" i="13"/>
  <c r="H3" i="13" s="1"/>
  <c r="I3" i="13" s="1"/>
  <c r="N3" i="13" s="1"/>
  <c r="G64" i="13"/>
  <c r="H64" i="13" s="1"/>
  <c r="I64" i="13" s="1"/>
  <c r="G18" i="13"/>
  <c r="H18" i="13" s="1"/>
  <c r="I18" i="13" s="1"/>
  <c r="N18" i="13" s="1"/>
  <c r="G2" i="13"/>
  <c r="H2" i="13" s="1"/>
  <c r="I2" i="13" s="1"/>
  <c r="N2" i="13" s="1"/>
  <c r="G23" i="13"/>
  <c r="H23" i="13" s="1"/>
  <c r="G38" i="13"/>
  <c r="H38" i="13" s="1"/>
  <c r="G53" i="13"/>
  <c r="H53" i="13" s="1"/>
  <c r="I53" i="13" s="1"/>
  <c r="G68" i="13"/>
  <c r="H68" i="13" s="1"/>
  <c r="I68" i="13" s="1"/>
  <c r="G4" i="13"/>
  <c r="H4" i="13" s="1"/>
  <c r="I4" i="13" s="1"/>
  <c r="N4" i="13" s="1"/>
  <c r="G19" i="13"/>
  <c r="H19" i="13" s="1"/>
  <c r="I19" i="13" s="1"/>
  <c r="N19" i="13" s="1"/>
  <c r="G49" i="13"/>
  <c r="H49" i="13" s="1"/>
  <c r="I49" i="13" s="1"/>
  <c r="G66" i="13"/>
  <c r="H66" i="13" s="1"/>
  <c r="I66" i="13" s="1"/>
  <c r="G22" i="13"/>
  <c r="H22" i="13" s="1"/>
  <c r="G52" i="13"/>
  <c r="H52" i="13" s="1"/>
  <c r="I52" i="13" s="1"/>
  <c r="G33" i="13"/>
  <c r="H33" i="13" s="1"/>
  <c r="G56" i="13"/>
  <c r="H56" i="13" s="1"/>
  <c r="I56" i="13" s="1"/>
  <c r="G74" i="13"/>
  <c r="H74" i="13" s="1"/>
  <c r="I74" i="13" s="1"/>
  <c r="G79" i="13"/>
  <c r="H79" i="13" s="1"/>
  <c r="I79" i="13" s="1"/>
  <c r="G15" i="13"/>
  <c r="H15" i="13" s="1"/>
  <c r="I15" i="13" s="1"/>
  <c r="N15" i="13" s="1"/>
  <c r="G30" i="13"/>
  <c r="H30" i="13" s="1"/>
  <c r="G45" i="13"/>
  <c r="H45" i="13" s="1"/>
  <c r="G60" i="13"/>
  <c r="H60" i="13" s="1"/>
  <c r="I60" i="13" s="1"/>
  <c r="G75" i="13"/>
  <c r="H75" i="13" s="1"/>
  <c r="I75" i="13" s="1"/>
  <c r="G11" i="13"/>
  <c r="H11" i="13" s="1"/>
  <c r="I11" i="13" s="1"/>
  <c r="N11" i="13" s="1"/>
  <c r="G41" i="13"/>
  <c r="H41" i="13" s="1"/>
  <c r="G71" i="13"/>
  <c r="H71" i="13" s="1"/>
  <c r="I71" i="13" s="1"/>
  <c r="G67" i="13"/>
  <c r="H67" i="13" s="1"/>
  <c r="I67" i="13" s="1"/>
  <c r="G40" i="13"/>
  <c r="H40" i="13" s="1"/>
  <c r="G58" i="13"/>
  <c r="H58" i="13" s="1"/>
  <c r="I58" i="13" s="1"/>
  <c r="G63" i="13"/>
  <c r="H63" i="13" s="1"/>
  <c r="I63" i="13" s="1"/>
  <c r="G78" i="13"/>
  <c r="H78" i="13" s="1"/>
  <c r="I78" i="13" s="1"/>
  <c r="G14" i="13"/>
  <c r="H14" i="13" s="1"/>
  <c r="I14" i="13" s="1"/>
  <c r="N14" i="13" s="1"/>
  <c r="G29" i="13"/>
  <c r="H29" i="13" s="1"/>
  <c r="G44" i="13"/>
  <c r="H44" i="13" s="1"/>
  <c r="G59" i="13"/>
  <c r="H59" i="13" s="1"/>
  <c r="I59" i="13" s="1"/>
  <c r="G10" i="13"/>
  <c r="H10" i="13" s="1"/>
  <c r="I10" i="13" s="1"/>
  <c r="N10" i="13" s="1"/>
  <c r="G25" i="13"/>
  <c r="H25" i="13" s="1"/>
  <c r="G42" i="13"/>
  <c r="H42" i="13" s="1"/>
  <c r="G77" i="13"/>
  <c r="H77" i="13" s="1"/>
  <c r="I77" i="13" s="1"/>
  <c r="G28" i="13"/>
  <c r="H28" i="13" s="1"/>
  <c r="G73" i="13"/>
  <c r="H73" i="13" s="1"/>
  <c r="I73" i="13" s="1"/>
  <c r="G80" i="13"/>
  <c r="H80" i="13" s="1"/>
  <c r="I80" i="13" s="1"/>
  <c r="G32" i="13"/>
  <c r="H32" i="13" s="1"/>
  <c r="G50" i="13"/>
  <c r="H50" i="13" s="1"/>
  <c r="I50" i="13" s="1"/>
  <c r="G55" i="13"/>
  <c r="H55" i="13" s="1"/>
  <c r="I55" i="13" s="1"/>
  <c r="G70" i="13"/>
  <c r="H70" i="13" s="1"/>
  <c r="I70" i="13" s="1"/>
  <c r="G6" i="13"/>
  <c r="G21" i="13"/>
  <c r="H21" i="13" s="1"/>
  <c r="G36" i="13"/>
  <c r="H36" i="13" s="1"/>
  <c r="G51" i="13"/>
  <c r="H51" i="13" s="1"/>
  <c r="I51" i="13" s="1"/>
  <c r="G81" i="13"/>
  <c r="G17" i="13"/>
  <c r="H17" i="13" s="1"/>
  <c r="I17" i="13" s="1"/>
  <c r="N17" i="13" s="1"/>
  <c r="G24" i="13"/>
  <c r="H24" i="13" s="1"/>
  <c r="G47" i="13"/>
  <c r="H47" i="13" s="1"/>
  <c r="I47" i="13" s="1"/>
  <c r="G62" i="13"/>
  <c r="H62" i="13" s="1"/>
  <c r="I62" i="13" s="1"/>
  <c r="G13" i="13"/>
  <c r="H13" i="13" s="1"/>
  <c r="I13" i="13" s="1"/>
  <c r="N13" i="13" s="1"/>
  <c r="G43" i="13"/>
  <c r="H43" i="13" s="1"/>
  <c r="G20" i="13"/>
  <c r="H20" i="13" s="1"/>
  <c r="I20" i="13" s="1"/>
  <c r="N20" i="13" s="1"/>
  <c r="G69" i="13"/>
  <c r="H69" i="13" s="1"/>
  <c r="I69" i="13" s="1"/>
  <c r="G35" i="13"/>
  <c r="H35" i="13" s="1"/>
  <c r="G34" i="13"/>
  <c r="H34" i="13" s="1"/>
  <c r="G54" i="13"/>
  <c r="H54" i="13" s="1"/>
  <c r="I54" i="13" s="1"/>
  <c r="G5" i="13"/>
  <c r="H5" i="13" s="1"/>
  <c r="I5" i="13" s="1"/>
  <c r="N5" i="13" s="1"/>
  <c r="G16" i="13"/>
  <c r="H16" i="13" s="1"/>
  <c r="I16" i="13" s="1"/>
  <c r="N16" i="13" s="1"/>
  <c r="G65" i="13"/>
  <c r="H65" i="13" s="1"/>
  <c r="I65" i="13" s="1"/>
  <c r="G39" i="13"/>
  <c r="H39" i="13" s="1"/>
  <c r="CD94" i="4"/>
  <c r="CC94" i="4"/>
  <c r="H6" i="13" l="1"/>
  <c r="I6" i="13" s="1"/>
  <c r="N6" i="13" s="1"/>
  <c r="H81" i="13"/>
  <c r="I81" i="13" s="1"/>
  <c r="F57" i="11"/>
  <c r="K57" i="11" s="1"/>
  <c r="L57" i="11" s="1"/>
  <c r="M57" i="11" s="1"/>
  <c r="N57" i="11" s="1"/>
  <c r="L64" i="12"/>
  <c r="I26" i="13"/>
  <c r="J26" i="13"/>
  <c r="N26" i="13" s="1"/>
  <c r="I25" i="13"/>
  <c r="J25" i="13"/>
  <c r="N25" i="13" s="1"/>
  <c r="I22" i="13"/>
  <c r="J22" i="13"/>
  <c r="N22" i="13" s="1"/>
  <c r="I35" i="13"/>
  <c r="J35" i="13"/>
  <c r="N35" i="13" s="1"/>
  <c r="I40" i="13"/>
  <c r="J40" i="13"/>
  <c r="N40" i="13" s="1"/>
  <c r="I30" i="13"/>
  <c r="J30" i="13"/>
  <c r="N30" i="13" s="1"/>
  <c r="I27" i="13"/>
  <c r="J27" i="13"/>
  <c r="N27" i="13" s="1"/>
  <c r="I42" i="13"/>
  <c r="J42" i="13"/>
  <c r="N42" i="13" s="1"/>
  <c r="I23" i="13"/>
  <c r="J23" i="13"/>
  <c r="N23" i="13" s="1"/>
  <c r="I32" i="13"/>
  <c r="J32" i="13"/>
  <c r="N32" i="13" s="1"/>
  <c r="I38" i="13"/>
  <c r="J38" i="13"/>
  <c r="N38" i="13" s="1"/>
  <c r="I39" i="13"/>
  <c r="J39" i="13"/>
  <c r="N39" i="13" s="1"/>
  <c r="I44" i="13"/>
  <c r="J44" i="13"/>
  <c r="N44" i="13" s="1"/>
  <c r="I34" i="13"/>
  <c r="J34" i="13"/>
  <c r="N34" i="13" s="1"/>
  <c r="I45" i="13"/>
  <c r="J45" i="13"/>
  <c r="N45" i="13" s="1"/>
  <c r="I43" i="13"/>
  <c r="J43" i="13"/>
  <c r="N43" i="13" s="1"/>
  <c r="I36" i="13"/>
  <c r="J36" i="13"/>
  <c r="N36" i="13" s="1"/>
  <c r="I29" i="13"/>
  <c r="J29" i="13"/>
  <c r="N29" i="13" s="1"/>
  <c r="I41" i="13"/>
  <c r="J41" i="13"/>
  <c r="N41" i="13" s="1"/>
  <c r="I24" i="13"/>
  <c r="J24" i="13"/>
  <c r="N24" i="13" s="1"/>
  <c r="I21" i="13"/>
  <c r="J21" i="13"/>
  <c r="N21" i="13" s="1"/>
  <c r="I28" i="13"/>
  <c r="J28" i="13"/>
  <c r="N28" i="13" s="1"/>
  <c r="I37" i="13"/>
  <c r="J37" i="13"/>
  <c r="N37" i="13" s="1"/>
  <c r="I46" i="13"/>
  <c r="J46" i="13"/>
  <c r="N46" i="13" s="1"/>
  <c r="I33" i="13"/>
  <c r="J33" i="13"/>
  <c r="N33" i="13" s="1"/>
  <c r="I31" i="13"/>
  <c r="J31" i="13"/>
  <c r="N31" i="13" s="1"/>
  <c r="F58" i="11" l="1"/>
  <c r="M64" i="12"/>
  <c r="N64" i="12" s="1"/>
  <c r="F65" i="12"/>
  <c r="D84" i="4" a="1"/>
  <c r="AN84" i="4" s="1"/>
  <c r="AN88" i="4" s="1"/>
  <c r="AN48" i="9" s="1"/>
  <c r="J47" i="13"/>
  <c r="K58" i="11" l="1"/>
  <c r="L58" i="11" s="1"/>
  <c r="M58" i="11" s="1"/>
  <c r="N58" i="11" s="1"/>
  <c r="K65" i="12"/>
  <c r="AJ84" i="4"/>
  <c r="AJ88" i="4" s="1"/>
  <c r="E84" i="4"/>
  <c r="E88" i="4" s="1"/>
  <c r="E48" i="9" s="1"/>
  <c r="BQ84" i="4"/>
  <c r="BQ88" i="4" s="1"/>
  <c r="BQ48" i="9" s="1"/>
  <c r="AX84" i="4"/>
  <c r="AX88" i="4" s="1"/>
  <c r="AX48" i="9" s="1"/>
  <c r="N84" i="4"/>
  <c r="N88" i="4" s="1"/>
  <c r="N48" i="9" s="1"/>
  <c r="X84" i="4"/>
  <c r="X88" i="4" s="1"/>
  <c r="X48" i="9" s="1"/>
  <c r="L84" i="4"/>
  <c r="L88" i="4" s="1"/>
  <c r="BM84" i="4"/>
  <c r="BM88" i="4" s="1"/>
  <c r="BM48" i="9" s="1"/>
  <c r="V84" i="4"/>
  <c r="V88" i="4" s="1"/>
  <c r="V48" i="9" s="1"/>
  <c r="K84" i="4"/>
  <c r="K88" i="4" s="1"/>
  <c r="K48" i="9" s="1"/>
  <c r="AZ84" i="4"/>
  <c r="AZ88" i="4" s="1"/>
  <c r="R84" i="4"/>
  <c r="R88" i="4" s="1"/>
  <c r="R48" i="9" s="1"/>
  <c r="BD84" i="4"/>
  <c r="BD88" i="4" s="1"/>
  <c r="BD48" i="9" s="1"/>
  <c r="AF84" i="4"/>
  <c r="AF88" i="4" s="1"/>
  <c r="BJ84" i="4"/>
  <c r="BJ88" i="4" s="1"/>
  <c r="BT84" i="4"/>
  <c r="BT88" i="4" s="1"/>
  <c r="BT48" i="9" s="1"/>
  <c r="S84" i="4"/>
  <c r="S88" i="4" s="1"/>
  <c r="S48" i="9" s="1"/>
  <c r="BG84" i="4"/>
  <c r="BG88" i="4" s="1"/>
  <c r="AH84" i="4"/>
  <c r="AH88" i="4" s="1"/>
  <c r="G84" i="4"/>
  <c r="G88" i="4" s="1"/>
  <c r="G48" i="9" s="1"/>
  <c r="AT84" i="4"/>
  <c r="AT88" i="4" s="1"/>
  <c r="AT48" i="9" s="1"/>
  <c r="BZ84" i="4"/>
  <c r="BZ88" i="4" s="1"/>
  <c r="BZ48" i="9" s="1"/>
  <c r="M84" i="4"/>
  <c r="M88" i="4" s="1"/>
  <c r="M48" i="9" s="1"/>
  <c r="AS84" i="4"/>
  <c r="AS88" i="4" s="1"/>
  <c r="AS48" i="9" s="1"/>
  <c r="CC84" i="4"/>
  <c r="CC88" i="4" s="1"/>
  <c r="CC48" i="9" s="1"/>
  <c r="CB84" i="4"/>
  <c r="CB88" i="4" s="1"/>
  <c r="CB48" i="9" s="1"/>
  <c r="AR84" i="4"/>
  <c r="AR88" i="4" s="1"/>
  <c r="AR48" i="9" s="1"/>
  <c r="J84" i="4"/>
  <c r="J88" i="4" s="1"/>
  <c r="J48" i="9" s="1"/>
  <c r="BW84" i="4"/>
  <c r="BW88" i="4" s="1"/>
  <c r="BW48" i="9" s="1"/>
  <c r="AE84" i="4"/>
  <c r="AE88" i="4" s="1"/>
  <c r="AE48" i="9" s="1"/>
  <c r="AI84" i="4"/>
  <c r="AI88" i="4" s="1"/>
  <c r="AI48" i="9" s="1"/>
  <c r="BN84" i="4"/>
  <c r="BN88" i="4" s="1"/>
  <c r="BN48" i="9" s="1"/>
  <c r="BO84" i="4"/>
  <c r="BO88" i="4" s="1"/>
  <c r="BO48" i="9" s="1"/>
  <c r="BV84" i="4"/>
  <c r="BV88" i="4" s="1"/>
  <c r="BV48" i="9" s="1"/>
  <c r="BI84" i="4"/>
  <c r="BI88" i="4" s="1"/>
  <c r="BI48" i="9" s="1"/>
  <c r="BK84" i="4"/>
  <c r="BK88" i="4" s="1"/>
  <c r="BL84" i="4"/>
  <c r="BL88" i="4" s="1"/>
  <c r="BL48" i="9" s="1"/>
  <c r="AU84" i="4"/>
  <c r="AU88" i="4" s="1"/>
  <c r="AU48" i="9" s="1"/>
  <c r="BA84" i="4"/>
  <c r="BA88" i="4" s="1"/>
  <c r="AM84" i="4"/>
  <c r="AM88" i="4" s="1"/>
  <c r="AK84" i="4"/>
  <c r="AK88" i="4" s="1"/>
  <c r="AB84" i="4"/>
  <c r="AB88" i="4" s="1"/>
  <c r="AB48" i="9" s="1"/>
  <c r="P84" i="4"/>
  <c r="P88" i="4" s="1"/>
  <c r="P48" i="9" s="1"/>
  <c r="AW84" i="4"/>
  <c r="AW88" i="4" s="1"/>
  <c r="CD84" i="4"/>
  <c r="CD88" i="4" s="1"/>
  <c r="CD48" i="9" s="1"/>
  <c r="AY84" i="4"/>
  <c r="AY88" i="4" s="1"/>
  <c r="AY48" i="9" s="1"/>
  <c r="BR84" i="4"/>
  <c r="BR88" i="4" s="1"/>
  <c r="BR48" i="9" s="1"/>
  <c r="O84" i="4"/>
  <c r="O88" i="4" s="1"/>
  <c r="O48" i="9" s="1"/>
  <c r="AO84" i="4"/>
  <c r="AO88" i="4" s="1"/>
  <c r="AO48" i="9" s="1"/>
  <c r="BB84" i="4"/>
  <c r="BB88" i="4" s="1"/>
  <c r="BB48" i="9" s="1"/>
  <c r="F84" i="4"/>
  <c r="F88" i="4" s="1"/>
  <c r="F48" i="9" s="1"/>
  <c r="W84" i="4"/>
  <c r="W88" i="4" s="1"/>
  <c r="W48" i="9" s="1"/>
  <c r="BX84" i="4"/>
  <c r="BX88" i="4" s="1"/>
  <c r="BX48" i="9" s="1"/>
  <c r="BY84" i="4"/>
  <c r="BY88" i="4" s="1"/>
  <c r="BY48" i="9" s="1"/>
  <c r="D84" i="4"/>
  <c r="CE84" i="4"/>
  <c r="CE88" i="4" s="1"/>
  <c r="AV84" i="4"/>
  <c r="AV88" i="4" s="1"/>
  <c r="AV48" i="9" s="1"/>
  <c r="BP84" i="4"/>
  <c r="BP88" i="4" s="1"/>
  <c r="BP48" i="9" s="1"/>
  <c r="BH84" i="4"/>
  <c r="BH88" i="4" s="1"/>
  <c r="AG84" i="4"/>
  <c r="AG88" i="4" s="1"/>
  <c r="U84" i="4"/>
  <c r="U88" i="4" s="1"/>
  <c r="U48" i="9" s="1"/>
  <c r="BC84" i="4"/>
  <c r="BC88" i="4" s="1"/>
  <c r="BC48" i="9" s="1"/>
  <c r="BS84" i="4"/>
  <c r="BS88" i="4" s="1"/>
  <c r="BS48" i="9" s="1"/>
  <c r="CA84" i="4"/>
  <c r="CA88" i="4" s="1"/>
  <c r="Z84" i="4"/>
  <c r="Z88" i="4" s="1"/>
  <c r="AQ84" i="4"/>
  <c r="AQ88" i="4" s="1"/>
  <c r="AQ48" i="9" s="1"/>
  <c r="I84" i="4"/>
  <c r="I88" i="4" s="1"/>
  <c r="H84" i="4"/>
  <c r="H88" i="4" s="1"/>
  <c r="H48" i="9" s="1"/>
  <c r="AA84" i="4"/>
  <c r="AA88" i="4" s="1"/>
  <c r="AA48" i="9" s="1"/>
  <c r="AD84" i="4"/>
  <c r="AD88" i="4" s="1"/>
  <c r="AD48" i="9" s="1"/>
  <c r="AL84" i="4"/>
  <c r="AL88" i="4" s="1"/>
  <c r="AL48" i="9" s="1"/>
  <c r="BE84" i="4"/>
  <c r="BE88" i="4" s="1"/>
  <c r="BE48" i="9" s="1"/>
  <c r="BU84" i="4"/>
  <c r="BU88" i="4" s="1"/>
  <c r="Q84" i="4"/>
  <c r="Q88" i="4" s="1"/>
  <c r="AC84" i="4"/>
  <c r="AC88" i="4" s="1"/>
  <c r="AC48" i="9" s="1"/>
  <c r="AP84" i="4"/>
  <c r="AP88" i="4" s="1"/>
  <c r="AP48" i="9" s="1"/>
  <c r="BF84" i="4"/>
  <c r="BF88" i="4" s="1"/>
  <c r="BF48" i="9" s="1"/>
  <c r="Y84" i="4"/>
  <c r="Y88" i="4" s="1"/>
  <c r="Y48" i="9" s="1"/>
  <c r="T84" i="4"/>
  <c r="T88" i="4" s="1"/>
  <c r="T48" i="9" s="1"/>
  <c r="AN95" i="4"/>
  <c r="L47" i="13"/>
  <c r="J48" i="13"/>
  <c r="AG95" i="4" l="1"/>
  <c r="AG48" i="9"/>
  <c r="AW95" i="4"/>
  <c r="AW48" i="9"/>
  <c r="BK95" i="4"/>
  <c r="BK48" i="9"/>
  <c r="AF95" i="4"/>
  <c r="AF48" i="9"/>
  <c r="BH95" i="4"/>
  <c r="BH48" i="9"/>
  <c r="AH95" i="4"/>
  <c r="AH48" i="9"/>
  <c r="AZ95" i="4"/>
  <c r="AZ48" i="9"/>
  <c r="Q95" i="4"/>
  <c r="Q48" i="9"/>
  <c r="BG95" i="4"/>
  <c r="BG48" i="9"/>
  <c r="BU95" i="4"/>
  <c r="BU48" i="9"/>
  <c r="Z95" i="4"/>
  <c r="Z48" i="9"/>
  <c r="AK95" i="4"/>
  <c r="AK48" i="9"/>
  <c r="AJ95" i="4"/>
  <c r="AJ48" i="9"/>
  <c r="CA95" i="4"/>
  <c r="CA48" i="9"/>
  <c r="CE95" i="4"/>
  <c r="CE48" i="9"/>
  <c r="AM95" i="4"/>
  <c r="AM48" i="9"/>
  <c r="I95" i="4"/>
  <c r="I48" i="9"/>
  <c r="BA95" i="4"/>
  <c r="BA48" i="9"/>
  <c r="BJ95" i="4"/>
  <c r="BJ48" i="9"/>
  <c r="L95" i="4"/>
  <c r="L48" i="9"/>
  <c r="F59" i="11"/>
  <c r="J95" i="4"/>
  <c r="AX95" i="4"/>
  <c r="BB95" i="4"/>
  <c r="K95" i="4"/>
  <c r="AR95" i="4"/>
  <c r="F95" i="4"/>
  <c r="BI95" i="4"/>
  <c r="P95" i="4"/>
  <c r="BQ95" i="4"/>
  <c r="AB95" i="4"/>
  <c r="D88" i="4"/>
  <c r="D48" i="9" s="1"/>
  <c r="N95" i="4"/>
  <c r="H95" i="4"/>
  <c r="CD95" i="4"/>
  <c r="BD95" i="4"/>
  <c r="BW95" i="4"/>
  <c r="AP95" i="4"/>
  <c r="M47" i="13"/>
  <c r="N47" i="13" s="1"/>
  <c r="F48" i="13"/>
  <c r="BO95" i="4"/>
  <c r="G95" i="4"/>
  <c r="J49" i="13"/>
  <c r="CC95" i="4"/>
  <c r="R95" i="4"/>
  <c r="V95" i="4"/>
  <c r="W95" i="4"/>
  <c r="S95" i="4"/>
  <c r="AC95" i="4"/>
  <c r="AU95" i="4"/>
  <c r="L65" i="12"/>
  <c r="AV95" i="4"/>
  <c r="AO95" i="4"/>
  <c r="AA95" i="4"/>
  <c r="BX95" i="4"/>
  <c r="U95" i="4"/>
  <c r="AT95" i="4"/>
  <c r="BL95" i="4"/>
  <c r="BM95" i="4"/>
  <c r="CB95" i="4"/>
  <c r="BR95" i="4"/>
  <c r="AD95" i="4"/>
  <c r="BF95" i="4"/>
  <c r="E95" i="4"/>
  <c r="AL95" i="4"/>
  <c r="T95" i="4"/>
  <c r="Y95" i="4"/>
  <c r="AQ95" i="4"/>
  <c r="BT95" i="4"/>
  <c r="M95" i="4"/>
  <c r="BY95" i="4"/>
  <c r="BS95" i="4"/>
  <c r="AE95" i="4"/>
  <c r="AS95" i="4"/>
  <c r="AY95" i="4"/>
  <c r="BZ95" i="4"/>
  <c r="X95" i="4"/>
  <c r="BP95" i="4"/>
  <c r="BV95" i="4"/>
  <c r="BE95" i="4"/>
  <c r="O95" i="4"/>
  <c r="AI95" i="4"/>
  <c r="BC95" i="4"/>
  <c r="BN95" i="4"/>
  <c r="K59" i="11" l="1"/>
  <c r="L59" i="11" s="1"/>
  <c r="M59" i="11" s="1"/>
  <c r="N59" i="11" s="1"/>
  <c r="D95" i="4"/>
  <c r="M65" i="12"/>
  <c r="N65" i="12" s="1"/>
  <c r="F66" i="12"/>
  <c r="J50" i="13"/>
  <c r="K48" i="13"/>
  <c r="F60" i="11" l="1"/>
  <c r="L48" i="13"/>
  <c r="J51" i="13"/>
  <c r="K66" i="12"/>
  <c r="K60" i="11" l="1"/>
  <c r="L60" i="11" s="1"/>
  <c r="M60" i="11" s="1"/>
  <c r="N60" i="11" s="1"/>
  <c r="M48" i="13"/>
  <c r="N48" i="13" s="1"/>
  <c r="F49" i="13"/>
  <c r="J52" i="13"/>
  <c r="L66" i="12"/>
  <c r="F61" i="11" l="1"/>
  <c r="M66" i="12"/>
  <c r="N66" i="12" s="1"/>
  <c r="F67" i="12"/>
  <c r="K49" i="13"/>
  <c r="L49" i="13" s="1"/>
  <c r="M49" i="13" s="1"/>
  <c r="N49" i="13" s="1"/>
  <c r="J53" i="13"/>
  <c r="K61" i="11" l="1"/>
  <c r="L61" i="11" s="1"/>
  <c r="M61" i="11" s="1"/>
  <c r="N61" i="11" s="1"/>
  <c r="F50" i="13"/>
  <c r="J54" i="13"/>
  <c r="K67" i="12"/>
  <c r="F62" i="11" l="1"/>
  <c r="K62" i="11" s="1"/>
  <c r="L62" i="11" s="1"/>
  <c r="M62" i="11" s="1"/>
  <c r="N62" i="11" s="1"/>
  <c r="K50" i="13"/>
  <c r="L50" i="13" s="1"/>
  <c r="M50" i="13" s="1"/>
  <c r="N50" i="13" s="1"/>
  <c r="J55" i="13"/>
  <c r="L67" i="12"/>
  <c r="F63" i="11" l="1"/>
  <c r="M67" i="12"/>
  <c r="N67" i="12" s="1"/>
  <c r="F68" i="12"/>
  <c r="F51" i="13"/>
  <c r="J56" i="13"/>
  <c r="K63" i="11" l="1"/>
  <c r="L63" i="11" s="1"/>
  <c r="M63" i="11" s="1"/>
  <c r="N63" i="11" s="1"/>
  <c r="K51" i="13"/>
  <c r="L51" i="13" s="1"/>
  <c r="M51" i="13" s="1"/>
  <c r="N51" i="13" s="1"/>
  <c r="J57" i="13"/>
  <c r="K68" i="12"/>
  <c r="F64" i="11" l="1"/>
  <c r="F52" i="13"/>
  <c r="J58" i="13"/>
  <c r="L68" i="12"/>
  <c r="K64" i="11" l="1"/>
  <c r="L64" i="11" s="1"/>
  <c r="M64" i="11" s="1"/>
  <c r="N64" i="11" s="1"/>
  <c r="M68" i="12"/>
  <c r="N68" i="12" s="1"/>
  <c r="F69" i="12"/>
  <c r="K52" i="13"/>
  <c r="L52" i="13" s="1"/>
  <c r="M52" i="13" s="1"/>
  <c r="N52" i="13" s="1"/>
  <c r="J59" i="13"/>
  <c r="F65" i="11" l="1"/>
  <c r="K65" i="11" s="1"/>
  <c r="L65" i="11" s="1"/>
  <c r="M65" i="11" s="1"/>
  <c r="N65" i="11" s="1"/>
  <c r="F53" i="13"/>
  <c r="J60" i="13"/>
  <c r="K69" i="12"/>
  <c r="F66" i="11" l="1"/>
  <c r="K53" i="13"/>
  <c r="L53" i="13" s="1"/>
  <c r="M53" i="13" s="1"/>
  <c r="N53" i="13" s="1"/>
  <c r="J61" i="13"/>
  <c r="L69" i="12"/>
  <c r="K66" i="11" l="1"/>
  <c r="L66" i="11" s="1"/>
  <c r="M66" i="11" s="1"/>
  <c r="N66" i="11" s="1"/>
  <c r="M69" i="12"/>
  <c r="N69" i="12" s="1"/>
  <c r="F70" i="12"/>
  <c r="F54" i="13"/>
  <c r="J62" i="13"/>
  <c r="F67" i="11" l="1"/>
  <c r="K54" i="13"/>
  <c r="L54" i="13" s="1"/>
  <c r="M54" i="13" s="1"/>
  <c r="N54" i="13" s="1"/>
  <c r="J63" i="13"/>
  <c r="K70" i="12"/>
  <c r="K67" i="11" l="1"/>
  <c r="L67" i="11" s="1"/>
  <c r="M67" i="11" s="1"/>
  <c r="N67" i="11" s="1"/>
  <c r="F55" i="13"/>
  <c r="J64" i="13"/>
  <c r="L70" i="12"/>
  <c r="F68" i="11" l="1"/>
  <c r="K68" i="11" s="1"/>
  <c r="L68" i="11" s="1"/>
  <c r="M68" i="11" s="1"/>
  <c r="N68" i="11" s="1"/>
  <c r="M70" i="12"/>
  <c r="N70" i="12" s="1"/>
  <c r="F71" i="12"/>
  <c r="K55" i="13"/>
  <c r="L55" i="13" s="1"/>
  <c r="M55" i="13" s="1"/>
  <c r="N55" i="13" s="1"/>
  <c r="J65" i="13"/>
  <c r="F69" i="11" l="1"/>
  <c r="F56" i="13"/>
  <c r="J66" i="13"/>
  <c r="K71" i="12"/>
  <c r="K69" i="11" l="1"/>
  <c r="L69" i="11" s="1"/>
  <c r="M69" i="11" s="1"/>
  <c r="N69" i="11" s="1"/>
  <c r="K56" i="13"/>
  <c r="L56" i="13" s="1"/>
  <c r="M56" i="13" s="1"/>
  <c r="N56" i="13" s="1"/>
  <c r="J67" i="13"/>
  <c r="L71" i="12"/>
  <c r="F70" i="11" l="1"/>
  <c r="K70" i="11" s="1"/>
  <c r="L70" i="11" s="1"/>
  <c r="M70" i="11" s="1"/>
  <c r="N70" i="11" s="1"/>
  <c r="M71" i="12"/>
  <c r="N71" i="12" s="1"/>
  <c r="F72" i="12"/>
  <c r="F57" i="13"/>
  <c r="J68" i="13"/>
  <c r="F71" i="11" l="1"/>
  <c r="K71" i="11" s="1"/>
  <c r="L71" i="11" s="1"/>
  <c r="M71" i="11" s="1"/>
  <c r="N71" i="11" s="1"/>
  <c r="K57" i="13"/>
  <c r="L57" i="13" s="1"/>
  <c r="M57" i="13" s="1"/>
  <c r="N57" i="13" s="1"/>
  <c r="J69" i="13"/>
  <c r="K72" i="12"/>
  <c r="F72" i="11" l="1"/>
  <c r="K72" i="11" s="1"/>
  <c r="L72" i="11" s="1"/>
  <c r="M72" i="11" s="1"/>
  <c r="N72" i="11" s="1"/>
  <c r="F58" i="13"/>
  <c r="J70" i="13"/>
  <c r="L72" i="12"/>
  <c r="F73" i="11" l="1"/>
  <c r="M72" i="12"/>
  <c r="N72" i="12" s="1"/>
  <c r="F73" i="12"/>
  <c r="K58" i="13"/>
  <c r="L58" i="13" s="1"/>
  <c r="M58" i="13" s="1"/>
  <c r="N58" i="13" s="1"/>
  <c r="J71" i="13"/>
  <c r="F59" i="13" l="1"/>
  <c r="J72" i="13"/>
  <c r="K73" i="12"/>
  <c r="K73" i="11"/>
  <c r="L73" i="11" s="1"/>
  <c r="K59" i="13" l="1"/>
  <c r="L59" i="13" s="1"/>
  <c r="M59" i="13" s="1"/>
  <c r="N59" i="13" s="1"/>
  <c r="M73" i="11"/>
  <c r="N73" i="11" s="1"/>
  <c r="F74" i="11"/>
  <c r="J73" i="13"/>
  <c r="L73" i="12"/>
  <c r="M73" i="12" l="1"/>
  <c r="N73" i="12" s="1"/>
  <c r="F74" i="12"/>
  <c r="F60" i="13"/>
  <c r="J74" i="13"/>
  <c r="K60" i="13" l="1"/>
  <c r="L60" i="13" s="1"/>
  <c r="M60" i="13" s="1"/>
  <c r="N60" i="13" s="1"/>
  <c r="J75" i="13"/>
  <c r="K74" i="12"/>
  <c r="K74" i="11"/>
  <c r="L74" i="11" s="1"/>
  <c r="F61" i="13" l="1"/>
  <c r="K61" i="13" s="1"/>
  <c r="M74" i="11"/>
  <c r="N74" i="11" s="1"/>
  <c r="F75" i="11"/>
  <c r="J76" i="13"/>
  <c r="L74" i="12"/>
  <c r="M74" i="12" l="1"/>
  <c r="N74" i="12" s="1"/>
  <c r="F75" i="12"/>
  <c r="L61" i="13"/>
  <c r="M61" i="13" s="1"/>
  <c r="N61" i="13" s="1"/>
  <c r="J77" i="13"/>
  <c r="F62" i="13" l="1"/>
  <c r="J78" i="13"/>
  <c r="K75" i="12"/>
  <c r="K75" i="11"/>
  <c r="L75" i="11" s="1"/>
  <c r="M75" i="11" l="1"/>
  <c r="N75" i="11" s="1"/>
  <c r="F76" i="11"/>
  <c r="K62" i="13"/>
  <c r="J79" i="13"/>
  <c r="L75" i="12"/>
  <c r="M75" i="12" l="1"/>
  <c r="N75" i="12" s="1"/>
  <c r="F76" i="12"/>
  <c r="L62" i="13"/>
  <c r="J80" i="13"/>
  <c r="M62" i="13" l="1"/>
  <c r="N62" i="13" s="1"/>
  <c r="F63" i="13"/>
  <c r="J81" i="13"/>
  <c r="K76" i="12"/>
  <c r="K76" i="11"/>
  <c r="L76" i="11" s="1"/>
  <c r="M76" i="11" l="1"/>
  <c r="N76" i="11" s="1"/>
  <c r="F77" i="11"/>
  <c r="K63" i="13"/>
  <c r="L76" i="12"/>
  <c r="M76" i="12" l="1"/>
  <c r="N76" i="12" s="1"/>
  <c r="F77" i="12"/>
  <c r="L63" i="13"/>
  <c r="M63" i="13" l="1"/>
  <c r="N63" i="13" s="1"/>
  <c r="F64" i="13"/>
  <c r="K77" i="12"/>
  <c r="K77" i="11"/>
  <c r="L77" i="11" s="1"/>
  <c r="M77" i="11" l="1"/>
  <c r="N77" i="11" s="1"/>
  <c r="F78" i="11"/>
  <c r="K64" i="13"/>
  <c r="L77" i="12"/>
  <c r="M77" i="12" l="1"/>
  <c r="N77" i="12" s="1"/>
  <c r="F78" i="12"/>
  <c r="L64" i="13"/>
  <c r="M64" i="13" l="1"/>
  <c r="N64" i="13" s="1"/>
  <c r="F65" i="13"/>
  <c r="K78" i="12"/>
  <c r="K78" i="11"/>
  <c r="L78" i="11" s="1"/>
  <c r="M78" i="11" l="1"/>
  <c r="N78" i="11" s="1"/>
  <c r="F79" i="11"/>
  <c r="K65" i="13"/>
  <c r="L78" i="12"/>
  <c r="M78" i="12" l="1"/>
  <c r="N78" i="12" s="1"/>
  <c r="F79" i="12"/>
  <c r="L65" i="13"/>
  <c r="F66" i="13" s="1"/>
  <c r="M65" i="13" l="1"/>
  <c r="N65" i="13" s="1"/>
  <c r="K66" i="13"/>
  <c r="K79" i="12"/>
  <c r="K79" i="11"/>
  <c r="L79" i="11" s="1"/>
  <c r="M79" i="11" l="1"/>
  <c r="N79" i="11" s="1"/>
  <c r="F80" i="11"/>
  <c r="L66" i="13"/>
  <c r="L79" i="12"/>
  <c r="M79" i="12" l="1"/>
  <c r="N79" i="12" s="1"/>
  <c r="F80" i="12"/>
  <c r="M66" i="13"/>
  <c r="N66" i="13" s="1"/>
  <c r="F67" i="13"/>
  <c r="K67" i="13" l="1"/>
  <c r="K80" i="12"/>
  <c r="K80" i="11"/>
  <c r="L80" i="11" s="1"/>
  <c r="M80" i="11" l="1"/>
  <c r="N80" i="11" s="1"/>
  <c r="F81" i="11"/>
  <c r="W18" i="9" s="1" a="1"/>
  <c r="L67" i="13"/>
  <c r="L80" i="12"/>
  <c r="W18" i="9" l="1"/>
  <c r="BJ18" i="9"/>
  <c r="BR18" i="9"/>
  <c r="AD18" i="9"/>
  <c r="AL18" i="9"/>
  <c r="BB18" i="9"/>
  <c r="BZ18" i="9"/>
  <c r="AT18" i="9"/>
  <c r="BI18" i="9"/>
  <c r="AZ18" i="9"/>
  <c r="AI18" i="9"/>
  <c r="Z18" i="9"/>
  <c r="BU18" i="9"/>
  <c r="BT18" i="9"/>
  <c r="AU18" i="9"/>
  <c r="BA18" i="9"/>
  <c r="AR18" i="9"/>
  <c r="AA18" i="9"/>
  <c r="CD18" i="9"/>
  <c r="BM18" i="9"/>
  <c r="BL18" i="9"/>
  <c r="AM18" i="9"/>
  <c r="AS18" i="9"/>
  <c r="AJ18" i="9"/>
  <c r="BV18" i="9"/>
  <c r="BE18" i="9"/>
  <c r="BD18" i="9"/>
  <c r="AE18" i="9"/>
  <c r="AK18" i="9"/>
  <c r="AB18" i="9"/>
  <c r="BW18" i="9"/>
  <c r="BN18" i="9"/>
  <c r="AW18" i="9"/>
  <c r="AV18" i="9"/>
  <c r="BX18" i="9"/>
  <c r="AX18" i="9"/>
  <c r="AG18" i="9"/>
  <c r="BY18" i="9"/>
  <c r="AY18" i="9"/>
  <c r="AP18" i="9"/>
  <c r="X18" i="9"/>
  <c r="BK18" i="9"/>
  <c r="BH18" i="9"/>
  <c r="AQ18" i="9"/>
  <c r="CB18" i="9"/>
  <c r="AC18" i="9"/>
  <c r="CE18" i="9"/>
  <c r="BO18" i="9"/>
  <c r="BF18" i="9"/>
  <c r="AO18" i="9"/>
  <c r="AN18" i="9"/>
  <c r="CA18" i="9"/>
  <c r="BG18" i="9"/>
  <c r="AF18" i="9"/>
  <c r="BS18" i="9"/>
  <c r="BP18" i="9"/>
  <c r="Y18" i="9"/>
  <c r="BQ18" i="9"/>
  <c r="AH18" i="9"/>
  <c r="CC18" i="9"/>
  <c r="BC18" i="9"/>
  <c r="M80" i="12"/>
  <c r="N80" i="12" s="1"/>
  <c r="F81" i="12"/>
  <c r="W35" i="9" s="1" a="1"/>
  <c r="M67" i="13"/>
  <c r="N67" i="13" s="1"/>
  <c r="F68" i="13"/>
  <c r="Y35" i="9" l="1"/>
  <c r="BD35" i="9"/>
  <c r="BL35" i="9"/>
  <c r="X35" i="9"/>
  <c r="AV35" i="9"/>
  <c r="BT35" i="9"/>
  <c r="AN35" i="9"/>
  <c r="AF35" i="9"/>
  <c r="CB35" i="9"/>
  <c r="BK35" i="9"/>
  <c r="BB35" i="9"/>
  <c r="AS35" i="9"/>
  <c r="AB35" i="9"/>
  <c r="BW35" i="9"/>
  <c r="BV35" i="9"/>
  <c r="BE35" i="9"/>
  <c r="BC35" i="9"/>
  <c r="AT35" i="9"/>
  <c r="AK35" i="9"/>
  <c r="CE35" i="9"/>
  <c r="BO35" i="9"/>
  <c r="BN35" i="9"/>
  <c r="AW35" i="9"/>
  <c r="AU35" i="9"/>
  <c r="AL35" i="9"/>
  <c r="AC35" i="9"/>
  <c r="BX35" i="9"/>
  <c r="BG35" i="9"/>
  <c r="BF35" i="9"/>
  <c r="AO35" i="9"/>
  <c r="AM35" i="9"/>
  <c r="AD35" i="9"/>
  <c r="BP35" i="9"/>
  <c r="AY35" i="9"/>
  <c r="AX35" i="9"/>
  <c r="AG35" i="9"/>
  <c r="BQ35" i="9"/>
  <c r="AH35" i="9"/>
  <c r="CC35" i="9"/>
  <c r="BR35" i="9"/>
  <c r="AA35" i="9"/>
  <c r="BA35" i="9"/>
  <c r="AJ35" i="9"/>
  <c r="BM35" i="9"/>
  <c r="AE35" i="9"/>
  <c r="BY35" i="9"/>
  <c r="BH35" i="9"/>
  <c r="AQ35" i="9"/>
  <c r="AP35" i="9"/>
  <c r="W35" i="9"/>
  <c r="BZ35" i="9"/>
  <c r="AZ35" i="9"/>
  <c r="AI35" i="9"/>
  <c r="CA35" i="9"/>
  <c r="BI35" i="9"/>
  <c r="AR35" i="9"/>
  <c r="Z35" i="9"/>
  <c r="BU35" i="9"/>
  <c r="BS35" i="9"/>
  <c r="BJ35" i="9"/>
  <c r="CD35" i="9"/>
  <c r="K81" i="12"/>
  <c r="L81" i="12" s="1"/>
  <c r="M81" i="12" s="1"/>
  <c r="K68" i="13"/>
  <c r="D59" i="4" a="1"/>
  <c r="K81" i="11"/>
  <c r="L81" i="11" s="1"/>
  <c r="M81" i="11" s="1"/>
  <c r="N81" i="11" s="1"/>
  <c r="L68" i="13" l="1"/>
  <c r="AU59" i="4"/>
  <c r="AU65" i="4" s="1"/>
  <c r="AU34" i="9" s="1"/>
  <c r="AV59" i="4"/>
  <c r="AV65" i="4" s="1"/>
  <c r="AV34" i="9" s="1"/>
  <c r="CB59" i="4"/>
  <c r="CB65" i="4" s="1"/>
  <c r="CB34" i="9" s="1"/>
  <c r="BO59" i="4"/>
  <c r="BO65" i="4" s="1"/>
  <c r="BO34" i="9" s="1"/>
  <c r="AR59" i="4"/>
  <c r="AR65" i="4" s="1"/>
  <c r="AR34" i="9" s="1"/>
  <c r="W59" i="4"/>
  <c r="W65" i="4" s="1"/>
  <c r="W34" i="9" s="1"/>
  <c r="O59" i="4"/>
  <c r="O65" i="4" s="1"/>
  <c r="O34" i="9" s="1"/>
  <c r="CC59" i="4"/>
  <c r="CC65" i="4" s="1"/>
  <c r="CC34" i="9" s="1"/>
  <c r="AA59" i="4"/>
  <c r="AA65" i="4" s="1"/>
  <c r="AA34" i="9" s="1"/>
  <c r="AS59" i="4"/>
  <c r="AS65" i="4" s="1"/>
  <c r="AS34" i="9" s="1"/>
  <c r="G59" i="4"/>
  <c r="G65" i="4" s="1"/>
  <c r="G34" i="9" s="1"/>
  <c r="P59" i="4"/>
  <c r="P65" i="4" s="1"/>
  <c r="P34" i="9" s="1"/>
  <c r="Z59" i="4"/>
  <c r="Z65" i="4" s="1"/>
  <c r="Z34" i="9" s="1"/>
  <c r="J59" i="4"/>
  <c r="J65" i="4" s="1"/>
  <c r="J34" i="9" s="1"/>
  <c r="AL59" i="4"/>
  <c r="AL65" i="4" s="1"/>
  <c r="AL34" i="9" s="1"/>
  <c r="Q59" i="4"/>
  <c r="Q65" i="4" s="1"/>
  <c r="Q34" i="9" s="1"/>
  <c r="AX59" i="4"/>
  <c r="AX65" i="4" s="1"/>
  <c r="AX34" i="9" s="1"/>
  <c r="BP59" i="4"/>
  <c r="BP65" i="4" s="1"/>
  <c r="BP34" i="9" s="1"/>
  <c r="AN59" i="4"/>
  <c r="AN65" i="4" s="1"/>
  <c r="AN34" i="9" s="1"/>
  <c r="I59" i="4"/>
  <c r="I65" i="4" s="1"/>
  <c r="I34" i="9" s="1"/>
  <c r="BH59" i="4"/>
  <c r="BH65" i="4" s="1"/>
  <c r="BH34" i="9" s="1"/>
  <c r="AJ59" i="4"/>
  <c r="AJ65" i="4" s="1"/>
  <c r="AJ34" i="9" s="1"/>
  <c r="AP59" i="4"/>
  <c r="AP65" i="4" s="1"/>
  <c r="AP34" i="9" s="1"/>
  <c r="AE59" i="4"/>
  <c r="AE65" i="4" s="1"/>
  <c r="AE34" i="9" s="1"/>
  <c r="AD59" i="4"/>
  <c r="AD65" i="4" s="1"/>
  <c r="AD34" i="9" s="1"/>
  <c r="BM59" i="4"/>
  <c r="BM65" i="4" s="1"/>
  <c r="BM34" i="9" s="1"/>
  <c r="BB59" i="4"/>
  <c r="BB65" i="4" s="1"/>
  <c r="BB34" i="9" s="1"/>
  <c r="BZ59" i="4"/>
  <c r="BZ65" i="4" s="1"/>
  <c r="BZ34" i="9" s="1"/>
  <c r="BL59" i="4"/>
  <c r="BL65" i="4" s="1"/>
  <c r="BL34" i="9" s="1"/>
  <c r="BR59" i="4"/>
  <c r="BR65" i="4" s="1"/>
  <c r="BR34" i="9" s="1"/>
  <c r="AT59" i="4"/>
  <c r="AT65" i="4" s="1"/>
  <c r="AT34" i="9" s="1"/>
  <c r="BU59" i="4"/>
  <c r="BU65" i="4" s="1"/>
  <c r="BU34" i="9" s="1"/>
  <c r="AQ59" i="4"/>
  <c r="AQ65" i="4" s="1"/>
  <c r="AQ34" i="9" s="1"/>
  <c r="S59" i="4"/>
  <c r="S65" i="4" s="1"/>
  <c r="S34" i="9" s="1"/>
  <c r="H59" i="4"/>
  <c r="H65" i="4" s="1"/>
  <c r="H34" i="9" s="1"/>
  <c r="V59" i="4"/>
  <c r="V65" i="4" s="1"/>
  <c r="V34" i="9" s="1"/>
  <c r="K59" i="4"/>
  <c r="K65" i="4" s="1"/>
  <c r="K34" i="9" s="1"/>
  <c r="R59" i="4"/>
  <c r="R65" i="4" s="1"/>
  <c r="R34" i="9" s="1"/>
  <c r="BQ59" i="4"/>
  <c r="BQ65" i="4" s="1"/>
  <c r="BQ34" i="9" s="1"/>
  <c r="BD59" i="4"/>
  <c r="BD65" i="4" s="1"/>
  <c r="BD34" i="9" s="1"/>
  <c r="BE59" i="4"/>
  <c r="BE65" i="4" s="1"/>
  <c r="BE34" i="9" s="1"/>
  <c r="BF59" i="4"/>
  <c r="BF65" i="4" s="1"/>
  <c r="BF34" i="9" s="1"/>
  <c r="D59" i="4"/>
  <c r="D65" i="4" s="1"/>
  <c r="D34" i="9" s="1"/>
  <c r="F59" i="4"/>
  <c r="F65" i="4" s="1"/>
  <c r="F34" i="9" s="1"/>
  <c r="BI59" i="4"/>
  <c r="BI65" i="4" s="1"/>
  <c r="BI34" i="9" s="1"/>
  <c r="AM59" i="4"/>
  <c r="AM65" i="4" s="1"/>
  <c r="AM34" i="9" s="1"/>
  <c r="AW59" i="4"/>
  <c r="AW65" i="4" s="1"/>
  <c r="AW34" i="9" s="1"/>
  <c r="AB59" i="4"/>
  <c r="AB65" i="4" s="1"/>
  <c r="AB34" i="9" s="1"/>
  <c r="BY59" i="4"/>
  <c r="BY65" i="4" s="1"/>
  <c r="BY34" i="9" s="1"/>
  <c r="E59" i="4"/>
  <c r="E65" i="4" s="1"/>
  <c r="E34" i="9" s="1"/>
  <c r="AC59" i="4"/>
  <c r="AC65" i="4" s="1"/>
  <c r="AC34" i="9" s="1"/>
  <c r="AF59" i="4"/>
  <c r="AF65" i="4" s="1"/>
  <c r="AF34" i="9" s="1"/>
  <c r="AZ59" i="4"/>
  <c r="AZ65" i="4" s="1"/>
  <c r="AZ34" i="9" s="1"/>
  <c r="BC59" i="4"/>
  <c r="BC65" i="4" s="1"/>
  <c r="BC34" i="9" s="1"/>
  <c r="AO59" i="4"/>
  <c r="AO65" i="4" s="1"/>
  <c r="AO34" i="9" s="1"/>
  <c r="X59" i="4"/>
  <c r="X65" i="4" s="1"/>
  <c r="X34" i="9" s="1"/>
  <c r="U59" i="4"/>
  <c r="U65" i="4" s="1"/>
  <c r="U34" i="9" s="1"/>
  <c r="CE59" i="4"/>
  <c r="CE65" i="4" s="1"/>
  <c r="CE34" i="9" s="1"/>
  <c r="AK59" i="4"/>
  <c r="AK65" i="4" s="1"/>
  <c r="AK34" i="9" s="1"/>
  <c r="T59" i="4"/>
  <c r="T65" i="4" s="1"/>
  <c r="T34" i="9" s="1"/>
  <c r="BJ59" i="4"/>
  <c r="BJ65" i="4" s="1"/>
  <c r="BJ34" i="9" s="1"/>
  <c r="BT59" i="4"/>
  <c r="BT65" i="4" s="1"/>
  <c r="BT34" i="9" s="1"/>
  <c r="BG59" i="4"/>
  <c r="BG65" i="4" s="1"/>
  <c r="BG34" i="9" s="1"/>
  <c r="M59" i="4"/>
  <c r="M65" i="4" s="1"/>
  <c r="M34" i="9" s="1"/>
  <c r="BK59" i="4"/>
  <c r="BK65" i="4" s="1"/>
  <c r="BK34" i="9" s="1"/>
  <c r="BW59" i="4"/>
  <c r="BW65" i="4" s="1"/>
  <c r="BW34" i="9" s="1"/>
  <c r="CD59" i="4"/>
  <c r="CD65" i="4" s="1"/>
  <c r="CD34" i="9" s="1"/>
  <c r="BV59" i="4"/>
  <c r="BV65" i="4" s="1"/>
  <c r="BV34" i="9" s="1"/>
  <c r="AY59" i="4"/>
  <c r="AY65" i="4" s="1"/>
  <c r="AY34" i="9" s="1"/>
  <c r="AG59" i="4"/>
  <c r="AG65" i="4" s="1"/>
  <c r="AG34" i="9" s="1"/>
  <c r="BX59" i="4"/>
  <c r="BX65" i="4" s="1"/>
  <c r="BX34" i="9" s="1"/>
  <c r="Y59" i="4"/>
  <c r="Y65" i="4" s="1"/>
  <c r="Y34" i="9" s="1"/>
  <c r="L59" i="4"/>
  <c r="L65" i="4" s="1"/>
  <c r="L34" i="9" s="1"/>
  <c r="BS59" i="4"/>
  <c r="BS65" i="4" s="1"/>
  <c r="BS34" i="9" s="1"/>
  <c r="BA59" i="4"/>
  <c r="BA65" i="4" s="1"/>
  <c r="BA34" i="9" s="1"/>
  <c r="AH59" i="4"/>
  <c r="AH65" i="4" s="1"/>
  <c r="AH34" i="9" s="1"/>
  <c r="AI59" i="4"/>
  <c r="AI65" i="4" s="1"/>
  <c r="AI34" i="9" s="1"/>
  <c r="BN59" i="4"/>
  <c r="BN65" i="4" s="1"/>
  <c r="BN34" i="9" s="1"/>
  <c r="CA59" i="4"/>
  <c r="CA65" i="4" s="1"/>
  <c r="CA34" i="9" s="1"/>
  <c r="N59" i="4"/>
  <c r="N65" i="4" s="1"/>
  <c r="N34" i="9" s="1"/>
  <c r="D32" i="4" a="1"/>
  <c r="M68" i="13" l="1"/>
  <c r="N68" i="13" s="1"/>
  <c r="F69" i="13"/>
  <c r="M64" i="4"/>
  <c r="M33" i="9" s="1"/>
  <c r="CC64" i="4"/>
  <c r="CC33" i="9" s="1"/>
  <c r="AO64" i="4"/>
  <c r="AO33" i="9" s="1"/>
  <c r="AW64" i="4"/>
  <c r="AW33" i="9" s="1"/>
  <c r="BQ64" i="4"/>
  <c r="BQ33" i="9" s="1"/>
  <c r="AT64" i="4"/>
  <c r="AT33" i="9" s="1"/>
  <c r="AP64" i="4"/>
  <c r="AP33" i="9" s="1"/>
  <c r="AL64" i="4"/>
  <c r="AL33" i="9" s="1"/>
  <c r="O64" i="4"/>
  <c r="O33" i="9" s="1"/>
  <c r="BU64" i="4"/>
  <c r="BU33" i="9" s="1"/>
  <c r="CA64" i="4"/>
  <c r="CA33" i="9" s="1"/>
  <c r="BN64" i="4"/>
  <c r="BN33" i="9" s="1"/>
  <c r="AG64" i="4"/>
  <c r="AG33" i="9" s="1"/>
  <c r="BT64" i="4"/>
  <c r="BT33" i="9" s="1"/>
  <c r="BC64" i="4"/>
  <c r="BC33" i="9" s="1"/>
  <c r="AM64" i="4"/>
  <c r="AM33" i="9" s="1"/>
  <c r="R64" i="4"/>
  <c r="R33" i="9" s="1"/>
  <c r="BR64" i="4"/>
  <c r="BR33" i="9" s="1"/>
  <c r="AJ64" i="4"/>
  <c r="AJ33" i="9" s="1"/>
  <c r="J64" i="4"/>
  <c r="J33" i="9" s="1"/>
  <c r="W64" i="4"/>
  <c r="W33" i="9" s="1"/>
  <c r="X64" i="4"/>
  <c r="X33" i="9" s="1"/>
  <c r="AI64" i="4"/>
  <c r="AI33" i="9" s="1"/>
  <c r="AZ64" i="4"/>
  <c r="AZ33" i="9" s="1"/>
  <c r="BI64" i="4"/>
  <c r="BI33" i="9" s="1"/>
  <c r="K64" i="4"/>
  <c r="K33" i="9" s="1"/>
  <c r="BL64" i="4"/>
  <c r="BL33" i="9" s="1"/>
  <c r="BH64" i="4"/>
  <c r="BH33" i="9" s="1"/>
  <c r="Z64" i="4"/>
  <c r="Z33" i="9" s="1"/>
  <c r="AR64" i="4"/>
  <c r="AR33" i="9" s="1"/>
  <c r="AE64" i="4"/>
  <c r="AE33" i="9" s="1"/>
  <c r="BJ64" i="4"/>
  <c r="BJ33" i="9" s="1"/>
  <c r="AH64" i="4"/>
  <c r="AH33" i="9" s="1"/>
  <c r="BV64" i="4"/>
  <c r="BV33" i="9" s="1"/>
  <c r="T64" i="4"/>
  <c r="T33" i="9" s="1"/>
  <c r="AF64" i="4"/>
  <c r="AF33" i="9" s="1"/>
  <c r="F64" i="4"/>
  <c r="F33" i="9" s="1"/>
  <c r="V64" i="4"/>
  <c r="V33" i="9" s="1"/>
  <c r="BZ64" i="4"/>
  <c r="BZ33" i="9" s="1"/>
  <c r="I64" i="4"/>
  <c r="I33" i="9" s="1"/>
  <c r="P64" i="4"/>
  <c r="P33" i="9" s="1"/>
  <c r="BO64" i="4"/>
  <c r="BO33" i="9" s="1"/>
  <c r="Y64" i="4"/>
  <c r="Y33" i="9" s="1"/>
  <c r="Q64" i="4"/>
  <c r="Q33" i="9" s="1"/>
  <c r="AY64" i="4"/>
  <c r="AY33" i="9" s="1"/>
  <c r="AK64" i="4"/>
  <c r="AK33" i="9" s="1"/>
  <c r="AC64" i="4"/>
  <c r="AC33" i="9" s="1"/>
  <c r="D64" i="4"/>
  <c r="D33" i="9" s="1"/>
  <c r="H64" i="4"/>
  <c r="H33" i="9" s="1"/>
  <c r="BB64" i="4"/>
  <c r="BB33" i="9" s="1"/>
  <c r="AN64" i="4"/>
  <c r="AN33" i="9" s="1"/>
  <c r="G64" i="4"/>
  <c r="G33" i="9" s="1"/>
  <c r="CB64" i="4"/>
  <c r="CB33" i="9" s="1"/>
  <c r="AB64" i="4"/>
  <c r="AB33" i="9" s="1"/>
  <c r="BG64" i="4"/>
  <c r="BG33" i="9" s="1"/>
  <c r="CD64" i="4"/>
  <c r="CD33" i="9" s="1"/>
  <c r="BW64" i="4"/>
  <c r="BW33" i="9" s="1"/>
  <c r="CE64" i="4"/>
  <c r="CE33" i="9" s="1"/>
  <c r="E64" i="4"/>
  <c r="E33" i="9" s="1"/>
  <c r="BF64" i="4"/>
  <c r="BF33" i="9" s="1"/>
  <c r="S64" i="4"/>
  <c r="S33" i="9" s="1"/>
  <c r="BM64" i="4"/>
  <c r="BM33" i="9" s="1"/>
  <c r="BP64" i="4"/>
  <c r="BP33" i="9" s="1"/>
  <c r="AS64" i="4"/>
  <c r="AS33" i="9" s="1"/>
  <c r="AV64" i="4"/>
  <c r="AV33" i="9" s="1"/>
  <c r="N64" i="4"/>
  <c r="N33" i="9" s="1"/>
  <c r="BD64" i="4"/>
  <c r="BD33" i="9" s="1"/>
  <c r="BX64" i="4"/>
  <c r="BX33" i="9" s="1"/>
  <c r="BA64" i="4"/>
  <c r="BA33" i="9" s="1"/>
  <c r="BS64" i="4"/>
  <c r="BS33" i="9" s="1"/>
  <c r="L64" i="4"/>
  <c r="L33" i="9" s="1"/>
  <c r="BK64" i="4"/>
  <c r="BK33" i="9" s="1"/>
  <c r="U64" i="4"/>
  <c r="U33" i="9" s="1"/>
  <c r="BY64" i="4"/>
  <c r="BY33" i="9" s="1"/>
  <c r="BE64" i="4"/>
  <c r="BE33" i="9" s="1"/>
  <c r="AQ64" i="4"/>
  <c r="AQ33" i="9" s="1"/>
  <c r="AD64" i="4"/>
  <c r="AD33" i="9" s="1"/>
  <c r="AX64" i="4"/>
  <c r="AX33" i="9" s="1"/>
  <c r="AA64" i="4"/>
  <c r="AA33" i="9" s="1"/>
  <c r="AU64" i="4"/>
  <c r="AU33" i="9" s="1"/>
  <c r="CA32" i="4"/>
  <c r="CA38" i="4" s="1"/>
  <c r="CA17" i="9" s="1"/>
  <c r="AP32" i="4"/>
  <c r="AP38" i="4" s="1"/>
  <c r="AP17" i="9" s="1"/>
  <c r="G32" i="4"/>
  <c r="G38" i="4" s="1"/>
  <c r="G17" i="9" s="1"/>
  <c r="AO32" i="4"/>
  <c r="AO38" i="4" s="1"/>
  <c r="AO17" i="9" s="1"/>
  <c r="AR32" i="4"/>
  <c r="AR38" i="4" s="1"/>
  <c r="AR17" i="9" s="1"/>
  <c r="BC32" i="4"/>
  <c r="BC38" i="4" s="1"/>
  <c r="BC17" i="9" s="1"/>
  <c r="S32" i="4"/>
  <c r="S38" i="4" s="1"/>
  <c r="S17" i="9" s="1"/>
  <c r="BX32" i="4"/>
  <c r="BX38" i="4" s="1"/>
  <c r="BX17" i="9" s="1"/>
  <c r="BK32" i="4"/>
  <c r="BK38" i="4" s="1"/>
  <c r="BK17" i="9" s="1"/>
  <c r="O32" i="4"/>
  <c r="O38" i="4" s="1"/>
  <c r="O17" i="9" s="1"/>
  <c r="BB32" i="4"/>
  <c r="BB38" i="4" s="1"/>
  <c r="BB17" i="9" s="1"/>
  <c r="AL32" i="4"/>
  <c r="AL38" i="4" s="1"/>
  <c r="AL17" i="9" s="1"/>
  <c r="BF32" i="4"/>
  <c r="BF38" i="4" s="1"/>
  <c r="BF17" i="9" s="1"/>
  <c r="CC32" i="4"/>
  <c r="CC38" i="4" s="1"/>
  <c r="CC17" i="9" s="1"/>
  <c r="AH32" i="4"/>
  <c r="AH38" i="4" s="1"/>
  <c r="AH17" i="9" s="1"/>
  <c r="Y32" i="4"/>
  <c r="Y38" i="4" s="1"/>
  <c r="Y17" i="9" s="1"/>
  <c r="AB32" i="4"/>
  <c r="AB38" i="4" s="1"/>
  <c r="AB17" i="9" s="1"/>
  <c r="I32" i="4"/>
  <c r="I38" i="4" s="1"/>
  <c r="I17" i="9" s="1"/>
  <c r="L32" i="4"/>
  <c r="L38" i="4" s="1"/>
  <c r="L17" i="9" s="1"/>
  <c r="AI32" i="4"/>
  <c r="AI38" i="4" s="1"/>
  <c r="AI17" i="9" s="1"/>
  <c r="AQ32" i="4"/>
  <c r="AQ38" i="4" s="1"/>
  <c r="AQ17" i="9" s="1"/>
  <c r="AT32" i="4"/>
  <c r="AT38" i="4" s="1"/>
  <c r="AT17" i="9" s="1"/>
  <c r="AC32" i="4"/>
  <c r="AC38" i="4" s="1"/>
  <c r="AC17" i="9" s="1"/>
  <c r="BY32" i="4"/>
  <c r="BY38" i="4" s="1"/>
  <c r="BY17" i="9" s="1"/>
  <c r="AF32" i="4"/>
  <c r="AF38" i="4" s="1"/>
  <c r="AF17" i="9" s="1"/>
  <c r="AX32" i="4"/>
  <c r="AX38" i="4" s="1"/>
  <c r="AX17" i="9" s="1"/>
  <c r="V32" i="4"/>
  <c r="V38" i="4" s="1"/>
  <c r="V17" i="9" s="1"/>
  <c r="W32" i="4"/>
  <c r="W38" i="4" s="1"/>
  <c r="W17" i="9" s="1"/>
  <c r="D32" i="4"/>
  <c r="CE32" i="4"/>
  <c r="CE38" i="4" s="1"/>
  <c r="U32" i="4"/>
  <c r="U38" i="4" s="1"/>
  <c r="U17" i="9" s="1"/>
  <c r="AW32" i="4"/>
  <c r="AW38" i="4" s="1"/>
  <c r="AW17" i="9" s="1"/>
  <c r="AZ32" i="4"/>
  <c r="AZ38" i="4" s="1"/>
  <c r="AZ17" i="9" s="1"/>
  <c r="AA32" i="4"/>
  <c r="AA38" i="4" s="1"/>
  <c r="AA17" i="9" s="1"/>
  <c r="BN32" i="4"/>
  <c r="BN38" i="4" s="1"/>
  <c r="BN17" i="9" s="1"/>
  <c r="BG32" i="4"/>
  <c r="BG38" i="4" s="1"/>
  <c r="BG17" i="9" s="1"/>
  <c r="AU32" i="4"/>
  <c r="AU38" i="4" s="1"/>
  <c r="AU17" i="9" s="1"/>
  <c r="AS32" i="4"/>
  <c r="AS38" i="4" s="1"/>
  <c r="AS17" i="9" s="1"/>
  <c r="AE32" i="4"/>
  <c r="AE38" i="4" s="1"/>
  <c r="AE17" i="9" s="1"/>
  <c r="N32" i="4"/>
  <c r="N38" i="4" s="1"/>
  <c r="N17" i="9" s="1"/>
  <c r="H32" i="4"/>
  <c r="H38" i="4" s="1"/>
  <c r="H17" i="9" s="1"/>
  <c r="M32" i="4"/>
  <c r="M38" i="4" s="1"/>
  <c r="M17" i="9" s="1"/>
  <c r="F32" i="4"/>
  <c r="F38" i="4" s="1"/>
  <c r="F17" i="9" s="1"/>
  <c r="BE32" i="4"/>
  <c r="BE38" i="4" s="1"/>
  <c r="BE17" i="9" s="1"/>
  <c r="BH32" i="4"/>
  <c r="BH38" i="4" s="1"/>
  <c r="BH17" i="9" s="1"/>
  <c r="BV32" i="4"/>
  <c r="BV38" i="4" s="1"/>
  <c r="BV17" i="9" s="1"/>
  <c r="BT32" i="4"/>
  <c r="BT38" i="4" s="1"/>
  <c r="BT17" i="9" s="1"/>
  <c r="AD32" i="4"/>
  <c r="AD38" i="4" s="1"/>
  <c r="AD17" i="9" s="1"/>
  <c r="AG32" i="4"/>
  <c r="AG38" i="4" s="1"/>
  <c r="AG17" i="9" s="1"/>
  <c r="AJ32" i="4"/>
  <c r="AJ38" i="4" s="1"/>
  <c r="AJ17" i="9" s="1"/>
  <c r="BZ32" i="4"/>
  <c r="BZ38" i="4" s="1"/>
  <c r="BZ17" i="9" s="1"/>
  <c r="T32" i="4"/>
  <c r="T38" i="4" s="1"/>
  <c r="T17" i="9" s="1"/>
  <c r="BJ32" i="4"/>
  <c r="BJ38" i="4" s="1"/>
  <c r="BJ17" i="9" s="1"/>
  <c r="AM32" i="4"/>
  <c r="AM38" i="4" s="1"/>
  <c r="AM17" i="9" s="1"/>
  <c r="BO32" i="4"/>
  <c r="BO38" i="4" s="1"/>
  <c r="BO17" i="9" s="1"/>
  <c r="BL32" i="4"/>
  <c r="BL38" i="4" s="1"/>
  <c r="BL17" i="9" s="1"/>
  <c r="P32" i="4"/>
  <c r="P38" i="4" s="1"/>
  <c r="P17" i="9" s="1"/>
  <c r="AY32" i="4"/>
  <c r="AY38" i="4" s="1"/>
  <c r="AY17" i="9" s="1"/>
  <c r="Q32" i="4"/>
  <c r="Q38" i="4" s="1"/>
  <c r="Q17" i="9" s="1"/>
  <c r="AN32" i="4"/>
  <c r="AN38" i="4" s="1"/>
  <c r="AN17" i="9" s="1"/>
  <c r="BD32" i="4"/>
  <c r="BD38" i="4" s="1"/>
  <c r="BD17" i="9" s="1"/>
  <c r="BQ32" i="4"/>
  <c r="BQ38" i="4" s="1"/>
  <c r="BQ17" i="9" s="1"/>
  <c r="R32" i="4"/>
  <c r="R38" i="4" s="1"/>
  <c r="R17" i="9" s="1"/>
  <c r="BW32" i="4"/>
  <c r="BW38" i="4" s="1"/>
  <c r="BW17" i="9" s="1"/>
  <c r="BP32" i="4"/>
  <c r="BP38" i="4" s="1"/>
  <c r="BP17" i="9" s="1"/>
  <c r="AV32" i="4"/>
  <c r="AV38" i="4" s="1"/>
  <c r="AV17" i="9" s="1"/>
  <c r="BR32" i="4"/>
  <c r="BR38" i="4" s="1"/>
  <c r="BR17" i="9" s="1"/>
  <c r="BS32" i="4"/>
  <c r="BS38" i="4" s="1"/>
  <c r="BS17" i="9" s="1"/>
  <c r="CD32" i="4"/>
  <c r="CD38" i="4" s="1"/>
  <c r="CD17" i="9" s="1"/>
  <c r="E32" i="4"/>
  <c r="E38" i="4" s="1"/>
  <c r="E17" i="9" s="1"/>
  <c r="X32" i="4"/>
  <c r="X38" i="4" s="1"/>
  <c r="X17" i="9" s="1"/>
  <c r="BM32" i="4"/>
  <c r="BM38" i="4" s="1"/>
  <c r="BM17" i="9" s="1"/>
  <c r="BA32" i="4"/>
  <c r="BA38" i="4" s="1"/>
  <c r="BA17" i="9" s="1"/>
  <c r="K32" i="4"/>
  <c r="K38" i="4" s="1"/>
  <c r="K17" i="9" s="1"/>
  <c r="AK32" i="4"/>
  <c r="AK38" i="4" s="1"/>
  <c r="AK17" i="9" s="1"/>
  <c r="J32" i="4"/>
  <c r="J38" i="4" s="1"/>
  <c r="J17" i="9" s="1"/>
  <c r="BU32" i="4"/>
  <c r="BU38" i="4" s="1"/>
  <c r="BU17" i="9" s="1"/>
  <c r="CB32" i="4"/>
  <c r="CB38" i="4" s="1"/>
  <c r="CB17" i="9" s="1"/>
  <c r="Z32" i="4"/>
  <c r="Z38" i="4" s="1"/>
  <c r="Z17" i="9" s="1"/>
  <c r="BI32" i="4"/>
  <c r="BI38" i="4" s="1"/>
  <c r="BI17" i="9" s="1"/>
  <c r="CE37" i="4" l="1"/>
  <c r="CE16" i="9" s="1"/>
  <c r="CE17" i="9"/>
  <c r="D38" i="4"/>
  <c r="K69" i="13"/>
  <c r="BM37" i="4"/>
  <c r="BM16" i="9" s="1"/>
  <c r="AW37" i="4"/>
  <c r="AW16" i="9" s="1"/>
  <c r="X37" i="4"/>
  <c r="X16" i="9" s="1"/>
  <c r="AC37" i="4"/>
  <c r="AC16" i="9" s="1"/>
  <c r="E37" i="4"/>
  <c r="E16" i="9" s="1"/>
  <c r="BU37" i="4"/>
  <c r="BU16" i="9" s="1"/>
  <c r="AU37" i="4"/>
  <c r="AU16" i="9" s="1"/>
  <c r="BF37" i="4"/>
  <c r="BF16" i="9" s="1"/>
  <c r="BS37" i="4"/>
  <c r="BS16" i="9" s="1"/>
  <c r="AN37" i="4"/>
  <c r="AN16" i="9" s="1"/>
  <c r="T37" i="4"/>
  <c r="T16" i="9" s="1"/>
  <c r="BE37" i="4"/>
  <c r="BE16" i="9" s="1"/>
  <c r="BG37" i="4"/>
  <c r="BG16" i="9" s="1"/>
  <c r="W37" i="4"/>
  <c r="W16" i="9" s="1"/>
  <c r="AI37" i="4"/>
  <c r="AI16" i="9" s="1"/>
  <c r="AL37" i="4"/>
  <c r="AL16" i="9" s="1"/>
  <c r="AO37" i="4"/>
  <c r="AO16" i="9" s="1"/>
  <c r="AD37" i="4"/>
  <c r="AD16" i="9" s="1"/>
  <c r="BX37" i="4"/>
  <c r="BX16" i="9" s="1"/>
  <c r="AE37" i="4"/>
  <c r="AE16" i="9" s="1"/>
  <c r="CB37" i="4"/>
  <c r="CB16" i="9" s="1"/>
  <c r="AM37" i="4"/>
  <c r="AM16" i="9" s="1"/>
  <c r="BC37" i="4"/>
  <c r="BC16" i="9" s="1"/>
  <c r="BJ37" i="4"/>
  <c r="BJ16" i="9" s="1"/>
  <c r="AQ37" i="4"/>
  <c r="AQ16" i="9" s="1"/>
  <c r="AK37" i="4"/>
  <c r="AK16" i="9" s="1"/>
  <c r="BZ37" i="4"/>
  <c r="BZ16" i="9" s="1"/>
  <c r="BN37" i="4"/>
  <c r="BN16" i="9" s="1"/>
  <c r="V37" i="4"/>
  <c r="V16" i="9" s="1"/>
  <c r="L37" i="4"/>
  <c r="L16" i="9" s="1"/>
  <c r="BB37" i="4"/>
  <c r="BB16" i="9" s="1"/>
  <c r="G37" i="4"/>
  <c r="G16" i="9" s="1"/>
  <c r="BW37" i="4"/>
  <c r="BW16" i="9" s="1"/>
  <c r="N37" i="4"/>
  <c r="N16" i="9" s="1"/>
  <c r="Y37" i="4"/>
  <c r="Y16" i="9" s="1"/>
  <c r="R37" i="4"/>
  <c r="R16" i="9" s="1"/>
  <c r="BO37" i="4"/>
  <c r="BO16" i="9" s="1"/>
  <c r="U37" i="4"/>
  <c r="U16" i="9" s="1"/>
  <c r="S37" i="4"/>
  <c r="S16" i="9" s="1"/>
  <c r="BQ37" i="4"/>
  <c r="BQ16" i="9" s="1"/>
  <c r="AS37" i="4"/>
  <c r="AS16" i="9" s="1"/>
  <c r="AT37" i="4"/>
  <c r="AT16" i="9" s="1"/>
  <c r="CD37" i="4"/>
  <c r="CD16" i="9" s="1"/>
  <c r="BH37" i="4"/>
  <c r="BH16" i="9" s="1"/>
  <c r="J37" i="4"/>
  <c r="J16" i="9" s="1"/>
  <c r="BR37" i="4"/>
  <c r="BR16" i="9" s="1"/>
  <c r="Q37" i="4"/>
  <c r="Q16" i="9" s="1"/>
  <c r="F37" i="4"/>
  <c r="F16" i="9" s="1"/>
  <c r="K37" i="4"/>
  <c r="K16" i="9" s="1"/>
  <c r="AV37" i="4"/>
  <c r="AV16" i="9" s="1"/>
  <c r="AY37" i="4"/>
  <c r="AY16" i="9" s="1"/>
  <c r="AJ37" i="4"/>
  <c r="AJ16" i="9" s="1"/>
  <c r="M37" i="4"/>
  <c r="M16" i="9" s="1"/>
  <c r="AA37" i="4"/>
  <c r="AA16" i="9" s="1"/>
  <c r="AX37" i="4"/>
  <c r="AX16" i="9" s="1"/>
  <c r="I37" i="4"/>
  <c r="I16" i="9" s="1"/>
  <c r="O37" i="4"/>
  <c r="O16" i="9" s="1"/>
  <c r="AP37" i="4"/>
  <c r="AP16" i="9" s="1"/>
  <c r="BI37" i="4"/>
  <c r="BI16" i="9" s="1"/>
  <c r="BL37" i="4"/>
  <c r="BL16" i="9" s="1"/>
  <c r="BY37" i="4"/>
  <c r="BY16" i="9" s="1"/>
  <c r="Z37" i="4"/>
  <c r="Z16" i="9" s="1"/>
  <c r="BT37" i="4"/>
  <c r="BT16" i="9" s="1"/>
  <c r="AH37" i="4"/>
  <c r="AH16" i="9" s="1"/>
  <c r="BV37" i="4"/>
  <c r="BV16" i="9" s="1"/>
  <c r="CC37" i="4"/>
  <c r="CC16" i="9" s="1"/>
  <c r="BD37" i="4"/>
  <c r="BD16" i="9" s="1"/>
  <c r="AR37" i="4"/>
  <c r="AR16" i="9" s="1"/>
  <c r="BA37" i="4"/>
  <c r="BA16" i="9" s="1"/>
  <c r="BP37" i="4"/>
  <c r="BP16" i="9" s="1"/>
  <c r="P37" i="4"/>
  <c r="P16" i="9" s="1"/>
  <c r="AG37" i="4"/>
  <c r="AG16" i="9" s="1"/>
  <c r="H37" i="4"/>
  <c r="H16" i="9" s="1"/>
  <c r="AZ37" i="4"/>
  <c r="AZ16" i="9" s="1"/>
  <c r="AF37" i="4"/>
  <c r="AF16" i="9" s="1"/>
  <c r="AB37" i="4"/>
  <c r="AB16" i="9" s="1"/>
  <c r="BK37" i="4"/>
  <c r="BK16" i="9" s="1"/>
  <c r="CA37" i="4"/>
  <c r="CA16" i="9" s="1"/>
  <c r="D37" i="4" l="1"/>
  <c r="D16" i="9" s="1"/>
  <c r="D17" i="9"/>
  <c r="L69" i="13"/>
  <c r="M69" i="13" l="1"/>
  <c r="N69" i="13" s="1"/>
  <c r="F70" i="13"/>
  <c r="K70" i="13" l="1"/>
  <c r="L70" i="13" l="1"/>
  <c r="M70" i="13" l="1"/>
  <c r="N70" i="13" s="1"/>
  <c r="F71" i="13"/>
  <c r="K71" i="13" s="1"/>
  <c r="L71" i="13" l="1"/>
  <c r="M71" i="13" s="1"/>
  <c r="N71" i="13" s="1"/>
  <c r="F72" i="13" l="1"/>
  <c r="K72" i="13" s="1"/>
  <c r="L72" i="13" l="1"/>
  <c r="M72" i="13" s="1"/>
  <c r="N72" i="13" s="1"/>
  <c r="F73" i="13" l="1"/>
  <c r="K73" i="13" s="1"/>
  <c r="L73" i="13" l="1"/>
  <c r="M73" i="13" s="1"/>
  <c r="N73" i="13" s="1"/>
  <c r="F74" i="13" l="1"/>
  <c r="K74" i="13" s="1"/>
  <c r="L74" i="13" l="1"/>
  <c r="M74" i="13" s="1"/>
  <c r="N74" i="13" s="1"/>
  <c r="F75" i="13" l="1"/>
  <c r="K75" i="13" s="1"/>
  <c r="L75" i="13" l="1"/>
  <c r="M75" i="13" s="1"/>
  <c r="N75" i="13" s="1"/>
  <c r="F76" i="13" l="1"/>
  <c r="K76" i="13" s="1"/>
  <c r="L76" i="13" l="1"/>
  <c r="M76" i="13" s="1"/>
  <c r="N76" i="13" s="1"/>
  <c r="F77" i="13" l="1"/>
  <c r="K77" i="13" s="1"/>
  <c r="L77" i="13" l="1"/>
  <c r="M77" i="13" s="1"/>
  <c r="N77" i="13" s="1"/>
  <c r="F78" i="13" l="1"/>
  <c r="K78" i="13" s="1"/>
  <c r="L78" i="13" l="1"/>
  <c r="M78" i="13" s="1"/>
  <c r="N78" i="13" s="1"/>
  <c r="F79" i="13" l="1"/>
  <c r="K79" i="13" s="1"/>
  <c r="L79" i="13" l="1"/>
  <c r="M79" i="13" s="1"/>
  <c r="N79" i="13" s="1"/>
  <c r="F80" i="13" l="1"/>
  <c r="K80" i="13" s="1"/>
  <c r="L80" i="13" l="1"/>
  <c r="M80" i="13" s="1"/>
  <c r="N80" i="13" s="1"/>
  <c r="F81" i="13" l="1"/>
  <c r="W52" i="9" s="1" a="1"/>
  <c r="AA52" i="9" l="1"/>
  <c r="BF52" i="9"/>
  <c r="BN52" i="9"/>
  <c r="BV52" i="9"/>
  <c r="CD52" i="9"/>
  <c r="Z52" i="9"/>
  <c r="AP52" i="9"/>
  <c r="AX52" i="9"/>
  <c r="AH52" i="9"/>
  <c r="BM52" i="9"/>
  <c r="BD52" i="9"/>
  <c r="AU52" i="9"/>
  <c r="AD52" i="9"/>
  <c r="BX52" i="9"/>
  <c r="BO52" i="9"/>
  <c r="BE52" i="9"/>
  <c r="AV52" i="9"/>
  <c r="AM52" i="9"/>
  <c r="BY52" i="9"/>
  <c r="BP52" i="9"/>
  <c r="BG52" i="9"/>
  <c r="AW52" i="9"/>
  <c r="AN52" i="9"/>
  <c r="AE52" i="9"/>
  <c r="BZ52" i="9"/>
  <c r="BQ52" i="9"/>
  <c r="BH52" i="9"/>
  <c r="AY52" i="9"/>
  <c r="AO52" i="9"/>
  <c r="AF52" i="9"/>
  <c r="W52" i="9"/>
  <c r="BR52" i="9"/>
  <c r="BI52" i="9"/>
  <c r="AZ52" i="9"/>
  <c r="AQ52" i="9"/>
  <c r="Y52" i="9"/>
  <c r="CB52" i="9"/>
  <c r="BB52" i="9"/>
  <c r="AS52" i="9"/>
  <c r="CC52" i="9"/>
  <c r="BK52" i="9"/>
  <c r="AT52" i="9"/>
  <c r="AB52" i="9"/>
  <c r="BU52" i="9"/>
  <c r="BL52" i="9"/>
  <c r="AC52" i="9"/>
  <c r="CE52" i="9"/>
  <c r="AG52" i="9"/>
  <c r="X52" i="9"/>
  <c r="CA52" i="9"/>
  <c r="BJ52" i="9"/>
  <c r="BA52" i="9"/>
  <c r="AR52" i="9"/>
  <c r="AI52" i="9"/>
  <c r="BS52" i="9"/>
  <c r="AJ52" i="9"/>
  <c r="BT52" i="9"/>
  <c r="AK52" i="9"/>
  <c r="BC52" i="9"/>
  <c r="AL52" i="9"/>
  <c r="BW52" i="9"/>
  <c r="K81" i="13"/>
  <c r="L81" i="13" s="1"/>
  <c r="M81" i="13" s="1"/>
  <c r="N81" i="13" s="1"/>
  <c r="D85" i="4" l="1" a="1"/>
  <c r="BA85" i="4" l="1"/>
  <c r="BA91" i="4" s="1"/>
  <c r="BA51" i="9" s="1"/>
  <c r="AM85" i="4"/>
  <c r="AM91" i="4" s="1"/>
  <c r="AM51" i="9" s="1"/>
  <c r="CA85" i="4"/>
  <c r="CA91" i="4" s="1"/>
  <c r="CA51" i="9" s="1"/>
  <c r="AG85" i="4"/>
  <c r="AG91" i="4" s="1"/>
  <c r="AG51" i="9" s="1"/>
  <c r="U85" i="4"/>
  <c r="U91" i="4" s="1"/>
  <c r="U51" i="9" s="1"/>
  <c r="E85" i="4"/>
  <c r="E91" i="4" s="1"/>
  <c r="E51" i="9" s="1"/>
  <c r="BS85" i="4"/>
  <c r="BS91" i="4" s="1"/>
  <c r="BS51" i="9" s="1"/>
  <c r="AU85" i="4"/>
  <c r="AU91" i="4" s="1"/>
  <c r="AU51" i="9" s="1"/>
  <c r="I85" i="4"/>
  <c r="I91" i="4" s="1"/>
  <c r="I51" i="9" s="1"/>
  <c r="O85" i="4"/>
  <c r="O91" i="4" s="1"/>
  <c r="O51" i="9" s="1"/>
  <c r="BP85" i="4"/>
  <c r="BP91" i="4" s="1"/>
  <c r="BP51" i="9" s="1"/>
  <c r="AX85" i="4"/>
  <c r="AX91" i="4" s="1"/>
  <c r="AX51" i="9" s="1"/>
  <c r="BV85" i="4"/>
  <c r="BV91" i="4" s="1"/>
  <c r="BV51" i="9" s="1"/>
  <c r="AV85" i="4"/>
  <c r="AV91" i="4" s="1"/>
  <c r="AV51" i="9" s="1"/>
  <c r="AQ85" i="4"/>
  <c r="AQ91" i="4" s="1"/>
  <c r="AQ51" i="9" s="1"/>
  <c r="V85" i="4"/>
  <c r="V91" i="4" s="1"/>
  <c r="V51" i="9" s="1"/>
  <c r="BF85" i="4"/>
  <c r="BF91" i="4" s="1"/>
  <c r="BF51" i="9" s="1"/>
  <c r="BY85" i="4"/>
  <c r="BY91" i="4" s="1"/>
  <c r="BY51" i="9" s="1"/>
  <c r="AT85" i="4"/>
  <c r="AT91" i="4" s="1"/>
  <c r="AT51" i="9" s="1"/>
  <c r="AE85" i="4"/>
  <c r="AE91" i="4" s="1"/>
  <c r="AE51" i="9" s="1"/>
  <c r="J85" i="4"/>
  <c r="J91" i="4" s="1"/>
  <c r="J51" i="9" s="1"/>
  <c r="BC85" i="4"/>
  <c r="BC91" i="4" s="1"/>
  <c r="BC51" i="9" s="1"/>
  <c r="X85" i="4"/>
  <c r="X91" i="4" s="1"/>
  <c r="X51" i="9" s="1"/>
  <c r="H85" i="4"/>
  <c r="H91" i="4" s="1"/>
  <c r="H51" i="9" s="1"/>
  <c r="AK85" i="4"/>
  <c r="AK91" i="4" s="1"/>
  <c r="AK51" i="9" s="1"/>
  <c r="AC85" i="4"/>
  <c r="AC91" i="4" s="1"/>
  <c r="AC51" i="9" s="1"/>
  <c r="L85" i="4"/>
  <c r="L91" i="4" s="1"/>
  <c r="L51" i="9" s="1"/>
  <c r="AP85" i="4"/>
  <c r="AP91" i="4" s="1"/>
  <c r="AP51" i="9" s="1"/>
  <c r="AD85" i="4"/>
  <c r="AD91" i="4" s="1"/>
  <c r="AD51" i="9" s="1"/>
  <c r="BJ85" i="4"/>
  <c r="BJ91" i="4" s="1"/>
  <c r="BJ51" i="9" s="1"/>
  <c r="BI85" i="4"/>
  <c r="BI91" i="4" s="1"/>
  <c r="BI51" i="9" s="1"/>
  <c r="BM85" i="4"/>
  <c r="BM91" i="4" s="1"/>
  <c r="BM51" i="9" s="1"/>
  <c r="BH85" i="4"/>
  <c r="BH91" i="4" s="1"/>
  <c r="BH51" i="9" s="1"/>
  <c r="AY85" i="4"/>
  <c r="AY91" i="4" s="1"/>
  <c r="AY51" i="9" s="1"/>
  <c r="K85" i="4"/>
  <c r="K91" i="4" s="1"/>
  <c r="K51" i="9" s="1"/>
  <c r="BE85" i="4"/>
  <c r="BE91" i="4" s="1"/>
  <c r="BE51" i="9" s="1"/>
  <c r="BL85" i="4"/>
  <c r="BL91" i="4" s="1"/>
  <c r="BL51" i="9" s="1"/>
  <c r="Z85" i="4"/>
  <c r="Z91" i="4" s="1"/>
  <c r="Z51" i="9" s="1"/>
  <c r="BU85" i="4"/>
  <c r="BU91" i="4" s="1"/>
  <c r="BU51" i="9" s="1"/>
  <c r="BG85" i="4"/>
  <c r="BG91" i="4" s="1"/>
  <c r="BG51" i="9" s="1"/>
  <c r="AZ85" i="4"/>
  <c r="AZ91" i="4" s="1"/>
  <c r="AZ51" i="9" s="1"/>
  <c r="AH85" i="4"/>
  <c r="AH91" i="4" s="1"/>
  <c r="AH51" i="9" s="1"/>
  <c r="R85" i="4"/>
  <c r="R91" i="4" s="1"/>
  <c r="R51" i="9" s="1"/>
  <c r="AJ85" i="4"/>
  <c r="AJ91" i="4" s="1"/>
  <c r="AJ51" i="9" s="1"/>
  <c r="BQ85" i="4"/>
  <c r="BQ91" i="4" s="1"/>
  <c r="BQ51" i="9" s="1"/>
  <c r="D85" i="4"/>
  <c r="D91" i="4" s="1"/>
  <c r="AB85" i="4"/>
  <c r="AB91" i="4" s="1"/>
  <c r="AB51" i="9" s="1"/>
  <c r="BZ85" i="4"/>
  <c r="BZ91" i="4" s="1"/>
  <c r="BZ51" i="9" s="1"/>
  <c r="CC85" i="4"/>
  <c r="CC91" i="4" s="1"/>
  <c r="CC51" i="9" s="1"/>
  <c r="AW85" i="4"/>
  <c r="AW91" i="4" s="1"/>
  <c r="AW51" i="9" s="1"/>
  <c r="BD85" i="4"/>
  <c r="BD91" i="4" s="1"/>
  <c r="BD51" i="9" s="1"/>
  <c r="BR85" i="4"/>
  <c r="BR91" i="4" s="1"/>
  <c r="BR51" i="9" s="1"/>
  <c r="CE85" i="4"/>
  <c r="CE91" i="4" s="1"/>
  <c r="CE51" i="9" s="1"/>
  <c r="AR85" i="4"/>
  <c r="AR91" i="4" s="1"/>
  <c r="AR51" i="9" s="1"/>
  <c r="BN85" i="4"/>
  <c r="BN91" i="4" s="1"/>
  <c r="BN51" i="9" s="1"/>
  <c r="AA85" i="4"/>
  <c r="AA91" i="4" s="1"/>
  <c r="AA51" i="9" s="1"/>
  <c r="BO85" i="4"/>
  <c r="BO91" i="4" s="1"/>
  <c r="BO51" i="9" s="1"/>
  <c r="BB85" i="4"/>
  <c r="BB91" i="4" s="1"/>
  <c r="BB51" i="9" s="1"/>
  <c r="Q85" i="4"/>
  <c r="Q91" i="4" s="1"/>
  <c r="Q51" i="9" s="1"/>
  <c r="Y85" i="4"/>
  <c r="Y91" i="4" s="1"/>
  <c r="Y51" i="9" s="1"/>
  <c r="F85" i="4"/>
  <c r="F91" i="4" s="1"/>
  <c r="F51" i="9" s="1"/>
  <c r="BT85" i="4"/>
  <c r="BT91" i="4" s="1"/>
  <c r="BT51" i="9" s="1"/>
  <c r="G85" i="4"/>
  <c r="G91" i="4" s="1"/>
  <c r="G51" i="9" s="1"/>
  <c r="AO85" i="4"/>
  <c r="AO91" i="4" s="1"/>
  <c r="AO51" i="9" s="1"/>
  <c r="W85" i="4"/>
  <c r="W91" i="4" s="1"/>
  <c r="W51" i="9" s="1"/>
  <c r="AS85" i="4"/>
  <c r="AS91" i="4" s="1"/>
  <c r="AS51" i="9" s="1"/>
  <c r="N85" i="4"/>
  <c r="N91" i="4" s="1"/>
  <c r="N51" i="9" s="1"/>
  <c r="M85" i="4"/>
  <c r="M91" i="4" s="1"/>
  <c r="M51" i="9" s="1"/>
  <c r="BX85" i="4"/>
  <c r="BX91" i="4" s="1"/>
  <c r="BX51" i="9" s="1"/>
  <c r="BW85" i="4"/>
  <c r="BW91" i="4" s="1"/>
  <c r="BW51" i="9" s="1"/>
  <c r="AF85" i="4"/>
  <c r="AF91" i="4" s="1"/>
  <c r="AF51" i="9" s="1"/>
  <c r="P85" i="4"/>
  <c r="P91" i="4" s="1"/>
  <c r="P51" i="9" s="1"/>
  <c r="CD85" i="4"/>
  <c r="CD91" i="4" s="1"/>
  <c r="CD51" i="9" s="1"/>
  <c r="AI85" i="4"/>
  <c r="AI91" i="4" s="1"/>
  <c r="AI51" i="9" s="1"/>
  <c r="BK85" i="4"/>
  <c r="BK91" i="4" s="1"/>
  <c r="BK51" i="9" s="1"/>
  <c r="CB85" i="4"/>
  <c r="CB91" i="4" s="1"/>
  <c r="CB51" i="9" s="1"/>
  <c r="T85" i="4"/>
  <c r="T91" i="4" s="1"/>
  <c r="T51" i="9" s="1"/>
  <c r="S85" i="4"/>
  <c r="S91" i="4" s="1"/>
  <c r="S51" i="9" s="1"/>
  <c r="AN85" i="4"/>
  <c r="AN91" i="4" s="1"/>
  <c r="AN51" i="9" s="1"/>
  <c r="AL85" i="4"/>
  <c r="AL91" i="4" s="1"/>
  <c r="AL51" i="9" s="1"/>
  <c r="D90" i="4" l="1"/>
  <c r="D50" i="9" s="1"/>
  <c r="D51" i="9"/>
  <c r="AO90" i="4"/>
  <c r="AO50" i="9" s="1"/>
  <c r="BZ90" i="4"/>
  <c r="BZ50" i="9" s="1"/>
  <c r="H90" i="4"/>
  <c r="H50" i="9" s="1"/>
  <c r="AU90" i="4"/>
  <c r="AU50" i="9" s="1"/>
  <c r="AN90" i="4"/>
  <c r="AN50" i="9" s="1"/>
  <c r="AF90" i="4"/>
  <c r="AF50" i="9" s="1"/>
  <c r="G90" i="4"/>
  <c r="G50" i="9" s="1"/>
  <c r="BN90" i="4"/>
  <c r="BN50" i="9" s="1"/>
  <c r="AB90" i="4"/>
  <c r="AB50" i="9" s="1"/>
  <c r="BU90" i="4"/>
  <c r="BU50" i="9" s="1"/>
  <c r="BI90" i="4"/>
  <c r="BI50" i="9" s="1"/>
  <c r="X90" i="4"/>
  <c r="X50" i="9" s="1"/>
  <c r="AQ90" i="4"/>
  <c r="AQ50" i="9" s="1"/>
  <c r="BS90" i="4"/>
  <c r="BS50" i="9" s="1"/>
  <c r="BM90" i="4"/>
  <c r="BM50" i="9" s="1"/>
  <c r="S90" i="4"/>
  <c r="S50" i="9" s="1"/>
  <c r="AR90" i="4"/>
  <c r="AR50" i="9" s="1"/>
  <c r="Z90" i="4"/>
  <c r="Z50" i="9" s="1"/>
  <c r="BC90" i="4"/>
  <c r="BC50" i="9" s="1"/>
  <c r="AV90" i="4"/>
  <c r="AV50" i="9" s="1"/>
  <c r="E90" i="4"/>
  <c r="E50" i="9" s="1"/>
  <c r="P90" i="4"/>
  <c r="P50" i="9" s="1"/>
  <c r="AA90" i="4"/>
  <c r="AA50" i="9" s="1"/>
  <c r="BG90" i="4"/>
  <c r="BG50" i="9" s="1"/>
  <c r="V90" i="4"/>
  <c r="V50" i="9" s="1"/>
  <c r="BW90" i="4"/>
  <c r="BW50" i="9" s="1"/>
  <c r="BT90" i="4"/>
  <c r="BT50" i="9" s="1"/>
  <c r="BJ90" i="4"/>
  <c r="BJ50" i="9" s="1"/>
  <c r="T90" i="4"/>
  <c r="T50" i="9" s="1"/>
  <c r="BX90" i="4"/>
  <c r="BX50" i="9" s="1"/>
  <c r="F90" i="4"/>
  <c r="F50" i="9" s="1"/>
  <c r="CE90" i="4"/>
  <c r="CE50" i="9" s="1"/>
  <c r="BQ90" i="4"/>
  <c r="BQ50" i="9" s="1"/>
  <c r="BL90" i="4"/>
  <c r="BL50" i="9" s="1"/>
  <c r="AD90" i="4"/>
  <c r="AD50" i="9" s="1"/>
  <c r="J90" i="4"/>
  <c r="J50" i="9" s="1"/>
  <c r="BV90" i="4"/>
  <c r="BV50" i="9" s="1"/>
  <c r="U90" i="4"/>
  <c r="U50" i="9" s="1"/>
  <c r="CB90" i="4"/>
  <c r="CB50" i="9" s="1"/>
  <c r="Y90" i="4"/>
  <c r="Y50" i="9" s="1"/>
  <c r="AJ90" i="4"/>
  <c r="AJ50" i="9" s="1"/>
  <c r="AP90" i="4"/>
  <c r="AP50" i="9" s="1"/>
  <c r="AE90" i="4"/>
  <c r="AE50" i="9" s="1"/>
  <c r="AX90" i="4"/>
  <c r="AX50" i="9" s="1"/>
  <c r="AG90" i="4"/>
  <c r="AG50" i="9" s="1"/>
  <c r="BK90" i="4"/>
  <c r="BK50" i="9" s="1"/>
  <c r="N90" i="4"/>
  <c r="N50" i="9" s="1"/>
  <c r="Q90" i="4"/>
  <c r="Q50" i="9" s="1"/>
  <c r="BD90" i="4"/>
  <c r="BD50" i="9" s="1"/>
  <c r="R90" i="4"/>
  <c r="R50" i="9" s="1"/>
  <c r="K90" i="4"/>
  <c r="K50" i="9" s="1"/>
  <c r="L90" i="4"/>
  <c r="L50" i="9" s="1"/>
  <c r="AT90" i="4"/>
  <c r="AT50" i="9" s="1"/>
  <c r="BP90" i="4"/>
  <c r="BP50" i="9" s="1"/>
  <c r="CA90" i="4"/>
  <c r="CA50" i="9" s="1"/>
  <c r="AL90" i="4"/>
  <c r="AL50" i="9" s="1"/>
  <c r="M90" i="4"/>
  <c r="M50" i="9" s="1"/>
  <c r="BR90" i="4"/>
  <c r="BR50" i="9" s="1"/>
  <c r="BE90" i="4"/>
  <c r="BE50" i="9" s="1"/>
  <c r="AI90" i="4"/>
  <c r="AI50" i="9" s="1"/>
  <c r="AS90" i="4"/>
  <c r="AS50" i="9" s="1"/>
  <c r="BB90" i="4"/>
  <c r="BB50" i="9" s="1"/>
  <c r="AW90" i="4"/>
  <c r="AW50" i="9" s="1"/>
  <c r="AH90" i="4"/>
  <c r="AH50" i="9" s="1"/>
  <c r="AY90" i="4"/>
  <c r="AY50" i="9" s="1"/>
  <c r="AC90" i="4"/>
  <c r="AC50" i="9" s="1"/>
  <c r="BY90" i="4"/>
  <c r="BY50" i="9" s="1"/>
  <c r="O90" i="4"/>
  <c r="O50" i="9" s="1"/>
  <c r="AM90" i="4"/>
  <c r="AM50" i="9" s="1"/>
  <c r="CD90" i="4"/>
  <c r="CD50" i="9" s="1"/>
  <c r="W90" i="4"/>
  <c r="W50" i="9" s="1"/>
  <c r="BO90" i="4"/>
  <c r="BO50" i="9" s="1"/>
  <c r="CC90" i="4"/>
  <c r="CC50" i="9" s="1"/>
  <c r="AZ90" i="4"/>
  <c r="AZ50" i="9" s="1"/>
  <c r="BH90" i="4"/>
  <c r="BH50" i="9" s="1"/>
  <c r="AK90" i="4"/>
  <c r="AK50" i="9" s="1"/>
  <c r="BF90" i="4"/>
  <c r="BF50" i="9" s="1"/>
  <c r="I90" i="4"/>
  <c r="I50" i="9" s="1"/>
  <c r="BA90" i="4"/>
  <c r="BA50" i="9" s="1"/>
</calcChain>
</file>

<file path=xl/comments1.xml><?xml version="1.0" encoding="utf-8"?>
<comments xmlns="http://schemas.openxmlformats.org/spreadsheetml/2006/main">
  <authors>
    <author>Noah Ver Beek</author>
  </authors>
  <commentList>
    <comment ref="C3" authorId="0" shapeId="0">
      <text>
        <r>
          <rPr>
            <b/>
            <sz val="9"/>
            <color indexed="81"/>
            <rFont val="Tahoma"/>
            <family val="2"/>
          </rPr>
          <t>Noah Ver Beek:</t>
        </r>
        <r>
          <rPr>
            <sz val="9"/>
            <color indexed="81"/>
            <rFont val="Tahoma"/>
            <family val="2"/>
          </rPr>
          <t xml:space="preserve">
From UN World Population Prospects. https://population.un.org/wup/
</t>
        </r>
      </text>
    </comment>
  </commentList>
</comments>
</file>

<file path=xl/comments2.xml><?xml version="1.0" encoding="utf-8"?>
<comments xmlns="http://schemas.openxmlformats.org/spreadsheetml/2006/main">
  <authors>
    <author>Noah Ver Beek</author>
    <author>tc={A67B0DF5-10D4-4A6C-93D8-CF956A92A2AE}</author>
    <author>tc={3F24B709-1E03-4480-8E73-AF143CBEA3FA}</author>
    <author>tc={4E0809E4-D406-4E22-B36F-6CB8953A4FFD}</author>
    <author>tc={263F11D1-1370-430C-B987-D1FAEC94F688}</author>
    <author>tc={CFB177D5-0B4E-4256-91E8-DF6890A32654}</author>
  </authors>
  <commentList>
    <comment ref="A2" authorId="0" shapeId="0">
      <text>
        <r>
          <rPr>
            <b/>
            <sz val="9"/>
            <color indexed="81"/>
            <rFont val="Tahoma"/>
            <family val="2"/>
          </rPr>
          <t xml:space="preserve">From:
</t>
        </r>
        <r>
          <rPr>
            <sz val="9"/>
            <color indexed="81"/>
            <rFont val="Tahoma"/>
            <family val="2"/>
          </rPr>
          <t>IEA Data</t>
        </r>
      </text>
    </comment>
    <comment ref="A3" authorId="0" shapeId="0">
      <text>
        <r>
          <rPr>
            <b/>
            <sz val="9"/>
            <color indexed="81"/>
            <rFont val="Tahoma"/>
            <family val="2"/>
          </rPr>
          <t>From:</t>
        </r>
        <r>
          <rPr>
            <sz val="9"/>
            <color indexed="81"/>
            <rFont val="Tahoma"/>
            <family val="2"/>
          </rPr>
          <t xml:space="preserve">
http://hdr.undp.org/en</t>
        </r>
      </text>
    </comment>
    <comment ref="A4" authorId="0" shapeId="0">
      <text>
        <r>
          <rPr>
            <b/>
            <sz val="9"/>
            <color indexed="81"/>
            <rFont val="Tahoma"/>
            <family val="2"/>
          </rPr>
          <t xml:space="preserve">From:
</t>
        </r>
        <r>
          <rPr>
            <sz val="9"/>
            <color indexed="81"/>
            <rFont val="Tahoma"/>
            <family val="2"/>
          </rPr>
          <t>Penn World Tables</t>
        </r>
      </text>
    </comment>
    <comment ref="A5" authorId="0" shapeId="0">
      <text>
        <r>
          <rPr>
            <b/>
            <sz val="9"/>
            <color indexed="81"/>
            <rFont val="Tahoma"/>
            <family val="2"/>
          </rPr>
          <t>From:</t>
        </r>
        <r>
          <rPr>
            <sz val="9"/>
            <color indexed="81"/>
            <rFont val="Tahoma"/>
            <family val="2"/>
          </rPr>
          <t xml:space="preserve">
UN Population Prospects</t>
        </r>
      </text>
    </comment>
    <comment ref="B8" authorId="0" shapeId="0">
      <text>
        <r>
          <rPr>
            <b/>
            <sz val="9"/>
            <color indexed="81"/>
            <rFont val="Tahoma"/>
            <family val="2"/>
          </rPr>
          <t>From:</t>
        </r>
        <r>
          <rPr>
            <sz val="9"/>
            <color indexed="81"/>
            <rFont val="Tahoma"/>
            <family val="2"/>
          </rPr>
          <t xml:space="preserve">
Derived from IEA Data</t>
        </r>
      </text>
    </comment>
    <comment ref="B9" authorId="0" shapeId="0">
      <text>
        <r>
          <rPr>
            <b/>
            <sz val="9"/>
            <color indexed="81"/>
            <rFont val="Tahoma"/>
            <family val="2"/>
          </rPr>
          <t>From:</t>
        </r>
        <r>
          <rPr>
            <sz val="9"/>
            <color indexed="81"/>
            <rFont val="Tahoma"/>
            <family val="2"/>
          </rPr>
          <t xml:space="preserve">
Afrane, G.; Ntiamoah, A. Analysis of the life-cycle costs and environmental impacts of cooking fuels used in
Ghana.</t>
        </r>
      </text>
    </comment>
    <comment ref="B11" authorId="0" shapeId="0">
      <text>
        <r>
          <rPr>
            <b/>
            <sz val="9"/>
            <color indexed="81"/>
            <rFont val="Tahoma"/>
            <family val="2"/>
          </rPr>
          <t>Derived From:</t>
        </r>
        <r>
          <rPr>
            <sz val="9"/>
            <color indexed="81"/>
            <rFont val="Tahoma"/>
            <family val="2"/>
          </rPr>
          <t xml:space="preserve">
Shrestha, J. Efficiency Measurement of Biogas, Kerosene and LPG Stoves;</t>
        </r>
      </text>
    </comment>
    <comment ref="G12" authorId="0" shapeId="0">
      <text>
        <r>
          <rPr>
            <b/>
            <sz val="9"/>
            <color indexed="81"/>
            <rFont val="Tahoma"/>
            <family val="2"/>
          </rPr>
          <t>From:</t>
        </r>
        <r>
          <rPr>
            <sz val="9"/>
            <color indexed="81"/>
            <rFont val="Tahoma"/>
            <family val="2"/>
          </rPr>
          <t xml:space="preserve">
Freise, Jon. "The EROI of conventional Canadian natural gas production. " Sustainability 3.11 (2011): 2080-2104.</t>
        </r>
      </text>
    </comment>
    <comment ref="B13" authorId="0" shapeId="0">
      <text>
        <r>
          <rPr>
            <b/>
            <sz val="9"/>
            <color indexed="81"/>
            <rFont val="Tahoma"/>
            <family val="2"/>
          </rPr>
          <t>From:</t>
        </r>
        <r>
          <rPr>
            <sz val="9"/>
            <color indexed="81"/>
            <rFont val="Tahoma"/>
            <family val="2"/>
          </rPr>
          <t xml:space="preserve">
Afrane, G.; Ntiamoah, A. Analysis of the life-cycle costs and environmental impacts of cooking fuels used in
Ghana.</t>
        </r>
      </text>
    </comment>
    <comment ref="B15" authorId="0" shapeId="0">
      <text>
        <r>
          <rPr>
            <b/>
            <sz val="9"/>
            <color indexed="81"/>
            <rFont val="Tahoma"/>
            <family val="2"/>
          </rPr>
          <t>PSB efficiencies From:</t>
        </r>
        <r>
          <rPr>
            <sz val="9"/>
            <color indexed="81"/>
            <rFont val="Tahoma"/>
            <family val="2"/>
          </rPr>
          <t xml:space="preserve">
Jetter, J.; Zhao, Y.; Smith, K.R.; Khan, B.; Yelverton, T.; DeCarlo, P.; Hays, M.D. Pollutant emissions and energy efficiency under controlled conditions for household biomass cookstoves and implications for metrics useful in setting international test standards. 
AND Conversations with researchers at the Zamorano Improved Cookstove Certification Center</t>
        </r>
      </text>
    </comment>
    <comment ref="B19" authorId="0" shapeId="0">
      <text>
        <r>
          <rPr>
            <b/>
            <sz val="9"/>
            <color indexed="81"/>
            <rFont val="Tahoma"/>
            <family val="2"/>
          </rPr>
          <t>Noah Ver Beek:</t>
        </r>
        <r>
          <rPr>
            <sz val="9"/>
            <color indexed="81"/>
            <rFont val="Tahoma"/>
            <family val="2"/>
          </rPr>
          <t xml:space="preserve">
Electricity production data can be obtained through a license from the IEA.</t>
        </r>
      </text>
    </comment>
    <comment ref="B31" authorId="0" shapeId="0">
      <text>
        <r>
          <rPr>
            <b/>
            <sz val="9"/>
            <color indexed="81"/>
            <rFont val="Tahoma"/>
            <family val="2"/>
          </rPr>
          <t>From:</t>
        </r>
        <r>
          <rPr>
            <sz val="9"/>
            <color indexed="81"/>
            <rFont val="Tahoma"/>
            <family val="2"/>
          </rPr>
          <t xml:space="preserve">
Zhang, J.; Smith, K.; Uma, R.; Ma, Y.; Kishore, V.; Lata, K.; Khalil, M.; Rasmussen, R.; Thorneloe, S. Carbon
monoxide from cookstoves in developing countries: 1. Emission factors. </t>
        </r>
      </text>
    </comment>
    <comment ref="C3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95 kg/GJ, from Smith et. al. EPA</t>
        </r>
      </text>
    </comment>
    <comment ref="C38"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2006 IPCC Emission Factors</t>
        </r>
      </text>
    </comment>
    <comment ref="C41" authorId="0" shapeId="0">
      <text>
        <r>
          <rPr>
            <b/>
            <sz val="9"/>
            <color indexed="81"/>
            <rFont val="Tahoma"/>
            <family val="2"/>
          </rPr>
          <t>Noah Ver Beek:</t>
        </r>
        <r>
          <rPr>
            <sz val="9"/>
            <color indexed="81"/>
            <rFont val="Tahoma"/>
            <family val="2"/>
          </rPr>
          <t xml:space="preserve">
Assumed to be Sugar Cane (100% renewable)</t>
        </r>
      </text>
    </comment>
    <comment ref="B62" authorId="0" shapeId="0">
      <text>
        <r>
          <rPr>
            <b/>
            <sz val="9"/>
            <color indexed="81"/>
            <rFont val="Tahoma"/>
            <family val="2"/>
          </rPr>
          <t>From:</t>
        </r>
        <r>
          <rPr>
            <sz val="9"/>
            <color indexed="81"/>
            <rFont val="Tahoma"/>
            <family val="2"/>
          </rPr>
          <t xml:space="preserve">
McIntyre, J.; Berg, B.; Seto, H.; Borchardt, S. Comparison of lifecycle greenhouse gas
emissions of various electricity generation sources.
AND
Hammond, G.P.; O’Grady, Á. The implications of upstream emissions from the power sector.</t>
        </r>
      </text>
    </comment>
    <comment ref="M81" authorId="0" shapeId="0">
      <text>
        <r>
          <rPr>
            <b/>
            <sz val="9"/>
            <color indexed="81"/>
            <rFont val="Tahoma"/>
            <family val="2"/>
          </rPr>
          <t>Noah Ver Beek:</t>
        </r>
        <r>
          <rPr>
            <sz val="9"/>
            <color indexed="81"/>
            <rFont val="Tahoma"/>
            <family val="2"/>
          </rPr>
          <t xml:space="preserve">
From http://www.world-nuclear.org/uploadedFiles/org/WNA/Publications/Working_Group_Reports/comparison_of_lifecycle.pdf</t>
        </r>
      </text>
    </comment>
    <comment ref="M90" authorId="0" shapeId="0">
      <text>
        <r>
          <rPr>
            <b/>
            <sz val="9"/>
            <color indexed="81"/>
            <rFont val="Tahoma"/>
            <family val="2"/>
          </rPr>
          <t>Noah Ver Beek:</t>
        </r>
        <r>
          <rPr>
            <sz val="9"/>
            <color indexed="81"/>
            <rFont val="Tahoma"/>
            <family val="2"/>
          </rPr>
          <t xml:space="preserve">
https://www.researchgate.net/profile/Geoffrey_Hammond2/publication/274765801_The_implications_of_upstream_emissions_from_the_power_sector/links/55756eda08aeb6d8c0195a64/The-implications-of-upstream-emissions-from-the-power-sector.pdf</t>
        </r>
      </text>
    </comment>
    <comment ref="B97"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http://www.forestbioenergy.net/training-materials/fact-sheets/module-5-fact-sheets/fact-sheet-5-8-energy-basics</t>
        </r>
      </text>
    </comment>
    <comment ref="B10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http://ourrenewablefuture.org/references/#_ftn1.10</t>
        </r>
      </text>
    </comment>
    <comment ref="B103"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http://www.reddccadgiz.org/documentos/doc_1697518440.pdf, bosque no-protegido</t>
        </r>
      </text>
    </comment>
  </commentList>
</comments>
</file>

<file path=xl/comments3.xml><?xml version="1.0" encoding="utf-8"?>
<comments xmlns="http://schemas.openxmlformats.org/spreadsheetml/2006/main">
  <authors>
    <author>Noah Ver Beek</author>
  </authors>
  <commentList>
    <comment ref="C22" authorId="0" shapeId="0">
      <text>
        <r>
          <rPr>
            <b/>
            <sz val="9"/>
            <color indexed="81"/>
            <rFont val="Tahoma"/>
            <family val="2"/>
          </rPr>
          <t>Noah Ver Beek:</t>
        </r>
        <r>
          <rPr>
            <sz val="9"/>
            <color indexed="81"/>
            <rFont val="Tahoma"/>
            <family val="2"/>
          </rPr>
          <t xml:space="preserve">
After 2013, data is based on the linear trend from 1993 to 2013</t>
        </r>
      </text>
    </comment>
    <comment ref="C25" authorId="0" shapeId="0">
      <text>
        <r>
          <rPr>
            <b/>
            <sz val="9"/>
            <color indexed="81"/>
            <rFont val="Tahoma"/>
            <family val="2"/>
          </rPr>
          <t>Noah Ver Beek:</t>
        </r>
        <r>
          <rPr>
            <sz val="9"/>
            <color indexed="81"/>
            <rFont val="Tahoma"/>
            <family val="2"/>
          </rPr>
          <t xml:space="preserve">
After 2013, data is based on a 10 year rolling average</t>
        </r>
      </text>
    </comment>
    <comment ref="C49" authorId="0" shapeId="0">
      <text>
        <r>
          <rPr>
            <b/>
            <sz val="9"/>
            <color indexed="81"/>
            <rFont val="Tahoma"/>
            <family val="2"/>
          </rPr>
          <t>Noah Ver Beek:</t>
        </r>
        <r>
          <rPr>
            <sz val="9"/>
            <color indexed="81"/>
            <rFont val="Tahoma"/>
            <family val="2"/>
          </rPr>
          <t xml:space="preserve">
After 2013, data is based on the linear trend from 1993 to 2013</t>
        </r>
      </text>
    </comment>
    <comment ref="C52" authorId="0" shapeId="0">
      <text>
        <r>
          <rPr>
            <b/>
            <sz val="9"/>
            <color indexed="81"/>
            <rFont val="Tahoma"/>
            <family val="2"/>
          </rPr>
          <t>Noah Ver Beek:</t>
        </r>
        <r>
          <rPr>
            <sz val="9"/>
            <color indexed="81"/>
            <rFont val="Tahoma"/>
            <family val="2"/>
          </rPr>
          <t xml:space="preserve">
After 2013, data is based on a 10 year rolling average</t>
        </r>
      </text>
    </comment>
    <comment ref="C75" authorId="0" shapeId="0">
      <text>
        <r>
          <rPr>
            <b/>
            <sz val="9"/>
            <color indexed="81"/>
            <rFont val="Tahoma"/>
            <family val="2"/>
          </rPr>
          <t>Noah Ver Beek:</t>
        </r>
        <r>
          <rPr>
            <sz val="9"/>
            <color indexed="81"/>
            <rFont val="Tahoma"/>
            <family val="2"/>
          </rPr>
          <t xml:space="preserve">
After 2013, data is based on the linear trend from 1993 to 2013</t>
        </r>
      </text>
    </comment>
    <comment ref="C78" authorId="0" shapeId="0">
      <text>
        <r>
          <rPr>
            <b/>
            <sz val="9"/>
            <color indexed="81"/>
            <rFont val="Tahoma"/>
            <family val="2"/>
          </rPr>
          <t>Noah Ver Beek:</t>
        </r>
        <r>
          <rPr>
            <sz val="9"/>
            <color indexed="81"/>
            <rFont val="Tahoma"/>
            <family val="2"/>
          </rPr>
          <t xml:space="preserve">
After 2013, data is based on a 10 year rolling average</t>
        </r>
      </text>
    </comment>
  </commentList>
</comments>
</file>

<file path=xl/comments4.xml><?xml version="1.0" encoding="utf-8"?>
<comments xmlns="http://schemas.openxmlformats.org/spreadsheetml/2006/main">
  <authors>
    <author>Noah Ver Beek</author>
  </authors>
  <commentList>
    <comment ref="A1" authorId="0" shapeId="0">
      <text>
        <r>
          <rPr>
            <b/>
            <sz val="9"/>
            <color indexed="81"/>
            <rFont val="Tahoma"/>
            <family val="2"/>
          </rPr>
          <t>Noah Ver Beek:</t>
        </r>
        <r>
          <rPr>
            <sz val="9"/>
            <color indexed="81"/>
            <rFont val="Tahoma"/>
            <family val="2"/>
          </rPr>
          <t xml:space="preserve">
This sheet does not update automatically, must be recopied every time it is uploaded.</t>
        </r>
      </text>
    </comment>
  </commentList>
</comments>
</file>

<file path=xl/comments5.xml><?xml version="1.0" encoding="utf-8"?>
<comments xmlns="http://schemas.openxmlformats.org/spreadsheetml/2006/main">
  <authors>
    <author>tc={4D0982DD-DA9B-460E-B3E6-59161AC20EEF}</author>
    <author>tc={D07525A6-171B-473A-8D99-9120196641F7}</author>
  </authors>
  <commentList>
    <comment ref="D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https://ourworldindata.org/grapher/forest-area-km?tab=chart&amp;time=1990..2015&amp;country=HND</t>
        </r>
      </text>
    </comment>
    <comment ref="X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https://www.ipcc-nggip.iges.or.jp/public/2006gl/pdf/4_Volume4/V4_02_Ch2_Generic.pdf</t>
        </r>
      </text>
    </comment>
  </commentList>
</comments>
</file>

<file path=xl/comments6.xml><?xml version="1.0" encoding="utf-8"?>
<comments xmlns="http://schemas.openxmlformats.org/spreadsheetml/2006/main">
  <authors>
    <author>tc={B45CB6E0-E723-46B4-A4A5-703009305FF6}</author>
  </authors>
  <commentList>
    <comment ref="D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https://ourworldindata.org/grapher/forest-area-km?tab=chart&amp;time=1990..2015&amp;country=HND</t>
        </r>
      </text>
    </comment>
  </commentList>
</comments>
</file>

<file path=xl/comments7.xml><?xml version="1.0" encoding="utf-8"?>
<comments xmlns="http://schemas.openxmlformats.org/spreadsheetml/2006/main">
  <authors>
    <author>tc={31129564-7A7B-461B-9EE4-90A781135157}</author>
  </authors>
  <commentList>
    <comment ref="D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https://ourworldindata.org/grapher/forest-area-km?tab=chart&amp;time=1990..2015&amp;country=HND</t>
        </r>
      </text>
    </comment>
  </commentList>
</comments>
</file>

<file path=xl/sharedStrings.xml><?xml version="1.0" encoding="utf-8"?>
<sst xmlns="http://schemas.openxmlformats.org/spreadsheetml/2006/main" count="819" uniqueCount="236">
  <si>
    <t>Year</t>
  </si>
  <si>
    <t>Percent_PSB</t>
  </si>
  <si>
    <t>hdi</t>
  </si>
  <si>
    <t>rgdpo</t>
  </si>
  <si>
    <t>pop</t>
  </si>
  <si>
    <t>NA</t>
  </si>
  <si>
    <t>Coeff</t>
  </si>
  <si>
    <t>Exp</t>
  </si>
  <si>
    <t>Const</t>
  </si>
  <si>
    <t>SSE</t>
  </si>
  <si>
    <t>Model</t>
  </si>
  <si>
    <t>Error^2</t>
  </si>
  <si>
    <t>Direct Forecast-43 Year</t>
  </si>
  <si>
    <t>Direct Forecast-14 Year</t>
  </si>
  <si>
    <t>Direct Forecast-6 Year</t>
  </si>
  <si>
    <t>U.PSB</t>
  </si>
  <si>
    <t>GDP Forecast</t>
  </si>
  <si>
    <t>U.PSB Per Capita Model-14 Year</t>
  </si>
  <si>
    <t>Product</t>
  </si>
  <si>
    <t>Charcoal</t>
  </si>
  <si>
    <t>Electric</t>
  </si>
  <si>
    <t>Kerosene</t>
  </si>
  <si>
    <t>Wood</t>
  </si>
  <si>
    <t>Total</t>
  </si>
  <si>
    <t>Percentage Basis</t>
  </si>
  <si>
    <t>Useful [%]</t>
  </si>
  <si>
    <t>Useful [ktoe]</t>
  </si>
  <si>
    <t>Primary [ktoe]</t>
  </si>
  <si>
    <t>Total (Model)</t>
  </si>
  <si>
    <t>Efficiency</t>
  </si>
  <si>
    <t>PSB</t>
  </si>
  <si>
    <t>Fuel oil</t>
  </si>
  <si>
    <t>Hydro</t>
  </si>
  <si>
    <t>Gas/diesel oil excl. biofuels</t>
  </si>
  <si>
    <t>Other bituminous coal</t>
  </si>
  <si>
    <t>Primary solid biofuels</t>
  </si>
  <si>
    <t>Wind</t>
  </si>
  <si>
    <t>Electricity Produced</t>
  </si>
  <si>
    <t xml:space="preserve">Charcoal </t>
  </si>
  <si>
    <t xml:space="preserve">Kerosene </t>
  </si>
  <si>
    <t xml:space="preserve">LPG </t>
  </si>
  <si>
    <t xml:space="preserve">Wood </t>
  </si>
  <si>
    <t xml:space="preserve">Electric </t>
  </si>
  <si>
    <t>Useful.ktoe</t>
  </si>
  <si>
    <t>U.ktoe/Pop</t>
  </si>
  <si>
    <t>U.ktoe/GDP</t>
  </si>
  <si>
    <t>LPG</t>
  </si>
  <si>
    <t>Efficiencies</t>
  </si>
  <si>
    <t>Charcoal Production</t>
  </si>
  <si>
    <t>ktoe Charcoal/ktoe PSB</t>
  </si>
  <si>
    <t>Charcoal Stove</t>
  </si>
  <si>
    <t>ktoe heat/ktoe charcoal</t>
  </si>
  <si>
    <t>Kerosene Production</t>
  </si>
  <si>
    <t>(import)</t>
  </si>
  <si>
    <t>Kerosene stove</t>
  </si>
  <si>
    <t>ktoe heat/ktoe kerosene</t>
  </si>
  <si>
    <t>LPG Production</t>
  </si>
  <si>
    <t>LPG Stove</t>
  </si>
  <si>
    <t>ktoe heat/ktoe LPG</t>
  </si>
  <si>
    <t>PSB Production</t>
  </si>
  <si>
    <t>(collected)</t>
  </si>
  <si>
    <t>PSB Stove</t>
  </si>
  <si>
    <t>Electricity Production:</t>
  </si>
  <si>
    <t>Electric Stove</t>
  </si>
  <si>
    <t>ktoe Heat/ktoe Electric</t>
  </si>
  <si>
    <t>(improved)</t>
  </si>
  <si>
    <t>Parameters:</t>
  </si>
  <si>
    <t>% LPG</t>
  </si>
  <si>
    <t>% Electric</t>
  </si>
  <si>
    <t>Wood Stove Efficiency</t>
  </si>
  <si>
    <t>% Adoption of improved</t>
  </si>
  <si>
    <t>fNRB</t>
  </si>
  <si>
    <t>NRB</t>
  </si>
  <si>
    <t>Don't Change</t>
  </si>
  <si>
    <t>% Wood</t>
  </si>
  <si>
    <t>Ton of CO2/ktoe</t>
  </si>
  <si>
    <t>MT CO2e/ktoe electric</t>
  </si>
  <si>
    <t>Emissions/ktoe (model)</t>
  </si>
  <si>
    <t>Fuel</t>
  </si>
  <si>
    <t>FS</t>
  </si>
  <si>
    <t>IE</t>
  </si>
  <si>
    <t>Forecast</t>
  </si>
  <si>
    <t>P_U_CO2e</t>
  </si>
  <si>
    <t>Dir-43</t>
  </si>
  <si>
    <t>Dir-14</t>
  </si>
  <si>
    <t>Dir-6</t>
  </si>
  <si>
    <t>PerCap-14</t>
  </si>
  <si>
    <t>Forest Data</t>
  </si>
  <si>
    <t>Forest Energy Density</t>
  </si>
  <si>
    <t>MJ/acre</t>
  </si>
  <si>
    <t>MJ/ktoe</t>
  </si>
  <si>
    <t>ktoe/acre</t>
  </si>
  <si>
    <t>Honduran Forest Area</t>
  </si>
  <si>
    <t>Ha</t>
  </si>
  <si>
    <t>Acres</t>
  </si>
  <si>
    <t>Acres/Ha</t>
  </si>
  <si>
    <t>Forest Energy</t>
  </si>
  <si>
    <t>ktoe</t>
  </si>
  <si>
    <t>Conversion</t>
  </si>
  <si>
    <t>LPG EROI</t>
  </si>
  <si>
    <t>ktoe LPG/ktoe invested</t>
  </si>
  <si>
    <t>Direct Emissions</t>
  </si>
  <si>
    <t>pop (UN)</t>
  </si>
  <si>
    <t>Population Forecast (UN) [millions]</t>
  </si>
  <si>
    <t>GDP (IMF -2028)</t>
  </si>
  <si>
    <t>Indirect Emissions</t>
  </si>
  <si>
    <t>kwh/ktoe</t>
  </si>
  <si>
    <t>GWh/ktoe</t>
  </si>
  <si>
    <t>kWh/ktoe</t>
  </si>
  <si>
    <t>lb/Mbtu</t>
  </si>
  <si>
    <t>Fuel Oil</t>
  </si>
  <si>
    <t>Mbtu/ktoe</t>
  </si>
  <si>
    <t>MT/lb</t>
  </si>
  <si>
    <t>Coal</t>
  </si>
  <si>
    <t>Diesel</t>
  </si>
  <si>
    <t>Electricity</t>
  </si>
  <si>
    <t>g/kwh</t>
  </si>
  <si>
    <t>MT/g</t>
  </si>
  <si>
    <t>IPCC</t>
  </si>
  <si>
    <t>Gas</t>
  </si>
  <si>
    <t>Oil</t>
  </si>
  <si>
    <t>tC/TJ</t>
  </si>
  <si>
    <t>TJ/ktoe</t>
  </si>
  <si>
    <t>Gas/Diesel</t>
  </si>
  <si>
    <t>T CO2/GWh</t>
  </si>
  <si>
    <t>T CO2/ktoe</t>
  </si>
  <si>
    <t>Biomass</t>
  </si>
  <si>
    <t>kg/kWh</t>
  </si>
  <si>
    <t>MT/kg</t>
  </si>
  <si>
    <t>Nat. Gas</t>
  </si>
  <si>
    <t>Wood Energy Density</t>
  </si>
  <si>
    <t>MJ/kg</t>
  </si>
  <si>
    <t>kg/ktoe</t>
  </si>
  <si>
    <t>Scope 1 Emissions [tons]</t>
  </si>
  <si>
    <t>Scope 2 Emissions [tons]</t>
  </si>
  <si>
    <t>Scope 3 Emissions [tons]</t>
  </si>
  <si>
    <t>Total Emissions [tons]</t>
  </si>
  <si>
    <t>Country</t>
  </si>
  <si>
    <t>Code</t>
  </si>
  <si>
    <t>Forest area (km² )</t>
  </si>
  <si>
    <t>Forest Area (ha)</t>
  </si>
  <si>
    <t>Forest Stock (tons)</t>
  </si>
  <si>
    <t>Energy (ktoe/yr)</t>
  </si>
  <si>
    <t>Fuelwood Removal (ton/yr)</t>
  </si>
  <si>
    <t>Scope 1 Emissions (ton C)</t>
  </si>
  <si>
    <t>Non-fuelwood Removal (ton/yr)</t>
  </si>
  <si>
    <t>Forest Regrowth (tons/yr)</t>
  </si>
  <si>
    <t>Forest Loss (ton/yr)</t>
  </si>
  <si>
    <t>Emissions (CO2e)</t>
  </si>
  <si>
    <t>ton/ktoe</t>
  </si>
  <si>
    <t>From Forecast sheet</t>
  </si>
  <si>
    <t>Forest Density</t>
  </si>
  <si>
    <t>ton/ha</t>
  </si>
  <si>
    <t>http://www.fao.org/forestry/16059-0c97fd45560ca9917b825b0f7f687f2a5.pdf</t>
  </si>
  <si>
    <t>Basic Wood Density</t>
  </si>
  <si>
    <t>ton/m^3</t>
  </si>
  <si>
    <t>For Pinus Oocarpa (73% of Honduran forests per http://www.fao.org/forestry/16059-0c97fd45560ca9917b825b0f7f687f2a5.pdf), from https://www.ipcc-nggip.iges.or.jp/public/2006gl/pdf/4_Volume4/V4_04_Ch4_Forest_Land.pdf</t>
  </si>
  <si>
    <t>Ton C/ktoe</t>
  </si>
  <si>
    <t>ton C/ktoe</t>
  </si>
  <si>
    <t>G_total</t>
  </si>
  <si>
    <t>ton d.m./ha-yr</t>
  </si>
  <si>
    <t>ton C/ton d.m.</t>
  </si>
  <si>
    <t>G_w</t>
  </si>
  <si>
    <t>R</t>
  </si>
  <si>
    <t>ton root d.m. /tonne shoot d.m.</t>
  </si>
  <si>
    <t>BCEF_l</t>
  </si>
  <si>
    <t>Honduras</t>
  </si>
  <si>
    <t>HND</t>
  </si>
  <si>
    <t>Scope 1 Emissions</t>
  </si>
  <si>
    <t>Mg C/ktoe</t>
  </si>
  <si>
    <t>Mg CO2/TJ</t>
  </si>
  <si>
    <t>Fuelwood Weighted Emissions [tons C]</t>
  </si>
  <si>
    <t>EF</t>
  </si>
  <si>
    <t>ha/acre</t>
  </si>
  <si>
    <t>ton/acre</t>
  </si>
  <si>
    <t>U.PSB Per GDP Model-14 Year</t>
  </si>
  <si>
    <t>PerGDP-14</t>
  </si>
  <si>
    <t>Forest Stocks [tons]</t>
  </si>
  <si>
    <t>FullElec</t>
  </si>
  <si>
    <t>FullLPG</t>
  </si>
  <si>
    <t>(in 2013)</t>
  </si>
  <si>
    <t>(traditional)</t>
  </si>
  <si>
    <t xml:space="preserve"> </t>
  </si>
  <si>
    <t>Avg from table 17 http://www.fao.org/forestry/16059-0c97fd45560ca9917b825b0f7f687f2a5.pdf</t>
  </si>
  <si>
    <t>CT</t>
  </si>
  <si>
    <t>Sheet</t>
  </si>
  <si>
    <t>Description</t>
  </si>
  <si>
    <t>01_Useful Forecast</t>
  </si>
  <si>
    <t>02_Base Data</t>
  </si>
  <si>
    <t>03_Consumption Forecast</t>
  </si>
  <si>
    <t>04_HN_PSB_Forecast</t>
  </si>
  <si>
    <t>05_HN_FS_Forecast</t>
  </si>
  <si>
    <t>06_CT Wood Emissions</t>
  </si>
  <si>
    <t>07_IE Wood Emissions</t>
  </si>
  <si>
    <t>08_FS Wood Emissions</t>
  </si>
  <si>
    <t>Check U.ktoe</t>
  </si>
  <si>
    <t>Check P.ktoe</t>
  </si>
  <si>
    <t>Check Emissions</t>
  </si>
  <si>
    <t>Base Data [Useful ktoe]</t>
  </si>
  <si>
    <t>m^3/ha</t>
  </si>
  <si>
    <t>Contains the calculations used to forecast useful energy consumption from 2013 to 2050, using GDP, Population, and past trends. This sheet takes data from the International Energy Agency (IEA) accounts and the Useful Exergy analysis summarized in the additional supplemental information.</t>
  </si>
  <si>
    <t>Contains background efficiency and emissions data used to calculate primary energy consumption and total emissions. The primary sources for these data are shown in notes and comments on this sheet.</t>
  </si>
  <si>
    <t xml:space="preserve">Calculates primary and final energy and emissions under each of the three scenarios, Current Technologies (CT), Improved Efficiency (IE), and Fuel Switching (FS). This sheet takes data from 01_Useful Forecast and 02_Base Data to calculate efficiencies and emissions. </t>
  </si>
  <si>
    <t>All forecasts to 2050 for energy and emissions under all three scenarios. This sheet pulls data from 03_Consumption Forecast and 06-08_XX Wood Emissions and organizes it to be graphed and analyzed using R statistical software.</t>
  </si>
  <si>
    <t>Contains forecasts to 2050 for 100% LPG and 100% Electricity FS scenarios from sheet 03_Consumption Forecast. Fields are manually populated after adjusting cell D41 on Sheet 3.</t>
  </si>
  <si>
    <t xml:space="preserve">Contain woodfuel stock models for Honduras from 2013 to 2050 under each of the three scenarios. These three sheets take primary energy projections from the three consumption forecasts on sheet 03_Consumption Forecast and calculate forest stock reductions under each scenario. Primary sources for these data are shown in notes and comments on the respective sheets. </t>
  </si>
  <si>
    <t>Residential</t>
  </si>
  <si>
    <t>Charcoal stoves</t>
  </si>
  <si>
    <t>MTH.100.C - Charcoal stoves</t>
  </si>
  <si>
    <t>Refrigeration</t>
  </si>
  <si>
    <t>LTH.-10.C - Refrigerators</t>
  </si>
  <si>
    <t>MTH.100.C - Electric stoves</t>
  </si>
  <si>
    <t>Water heaters</t>
  </si>
  <si>
    <t>LTH.50.C - Water heaters</t>
  </si>
  <si>
    <t>Electric lights</t>
  </si>
  <si>
    <t>Light - Electric lights</t>
  </si>
  <si>
    <t>Televisions</t>
  </si>
  <si>
    <t>Light - Televisions</t>
  </si>
  <si>
    <t>Water pumps</t>
  </si>
  <si>
    <t>MD - Electric motors</t>
  </si>
  <si>
    <t>Liquefied petroleum gases (LPG)</t>
  </si>
  <si>
    <t>LPG stoves</t>
  </si>
  <si>
    <t>MTH.100.C - LPG stoves</t>
  </si>
  <si>
    <t>Other kerosene</t>
  </si>
  <si>
    <t>MTH.100.C - Kerosene stoves</t>
  </si>
  <si>
    <t>Kerosene lamp</t>
  </si>
  <si>
    <t>Light - Kerosene lamps</t>
  </si>
  <si>
    <t>Wood stoves</t>
  </si>
  <si>
    <t>MTH.100.C - Wood stoves</t>
  </si>
  <si>
    <t>09_Primary to Useful Mapping</t>
  </si>
  <si>
    <t>Industry</t>
  </si>
  <si>
    <t>Commodity</t>
  </si>
  <si>
    <t>Machine</t>
  </si>
  <si>
    <t>Useful Product</t>
  </si>
  <si>
    <t>Derived</t>
  </si>
  <si>
    <t xml:space="preserve">Details the primary to useful mapping categories used in conjunction with data from the IEA to calculate residential useful energy and exergy in Honduras. For further information on exergy analysis and useful exergy calculations, see the methodology outlined in:
Brockway, P., Barrett, J., Steinberger, J.K., Foxon, T.J. (2014) Divergence of trends in US and UK aggregate exergy efficiencies 1960-2010, Environmental Science &amp; Technology 48, pp.9874−9881. Available at: http://dx.doi.org/10.1021/es501217t 
and
Heun, M.K., Brockway, P.E. (2019) Meeting 2030 primary energy and economic growth goals: Mission impossible? Applied Energy 251, pp.1-24, Available at https://doi.org/10.1016/j.apenergy.2019.01.255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</si>
</sst>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_(* \(#,##0\);_(* &quot;-&quot;??_);_(@_)"/>
    <numFmt numFmtId="166" formatCode="_(* #,##0.000_);_(* \(#,##0.000\);_(* &quot;-&quot;??_);_(@_)"/>
    <numFmt numFmtId="167" formatCode="0.0%"/>
    <numFmt numFmtId="168" formatCode="_(* #,##0.0000_);_(* \(#,##0.0000\);_(* &quot;-&quot;??_);_(@_)"/>
  </numFmts>
  <fonts count="1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6"/>
      <color theme="1"/>
      <name val="Calibri"/>
      <family val="2"/>
      <scheme val="minor"/>
    </font>
    <font>
      <i/>
      <sz val="11"/>
      <color theme="1"/>
      <name val="Calibri"/>
      <family val="2"/>
      <scheme val="minor"/>
    </font>
    <font>
      <sz val="11"/>
      <color theme="1"/>
      <name val="Calibri"/>
      <family val="2"/>
      <scheme val="minor"/>
    </font>
    <font>
      <b/>
      <sz val="11"/>
      <color rgb="FF333333"/>
      <name val="Arial"/>
      <family val="2"/>
    </font>
    <font>
      <sz val="11"/>
      <color theme="1"/>
      <name val="Symbol"/>
      <family val="1"/>
      <charset val="2"/>
    </font>
    <font>
      <sz val="8"/>
      <color rgb="FF222222"/>
      <name val="Arial"/>
      <family val="2"/>
    </font>
    <font>
      <sz val="12"/>
      <color theme="1"/>
      <name val="Calibri"/>
      <family val="2"/>
      <scheme val="minor"/>
    </font>
  </fonts>
  <fills count="8">
    <fill>
      <patternFill patternType="none"/>
    </fill>
    <fill>
      <patternFill patternType="gray125"/>
    </fill>
    <fill>
      <patternFill patternType="solid">
        <fgColor theme="1"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3">
    <border>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right"/>
    </xf>
    <xf numFmtId="0" fontId="0" fillId="0" borderId="1" xfId="0" applyBorder="1"/>
    <xf numFmtId="0" fontId="0" fillId="2" borderId="0" xfId="0" applyFill="1"/>
    <xf numFmtId="0" fontId="0" fillId="0" borderId="0" xfId="0" applyAlignment="1">
      <alignment vertical="center" wrapText="1"/>
    </xf>
    <xf numFmtId="0" fontId="1" fillId="0" borderId="0" xfId="0" applyFont="1" applyAlignment="1">
      <alignment horizontal="center" vertical="center"/>
    </xf>
    <xf numFmtId="0" fontId="1" fillId="0" borderId="0" xfId="0" applyFont="1"/>
    <xf numFmtId="0" fontId="1" fillId="0" borderId="1" xfId="0" applyFont="1" applyBorder="1"/>
    <xf numFmtId="0" fontId="4" fillId="0" borderId="0" xfId="0" applyFont="1"/>
    <xf numFmtId="11" fontId="0" fillId="0" borderId="0" xfId="0" applyNumberFormat="1"/>
    <xf numFmtId="0" fontId="0" fillId="0" borderId="1" xfId="0" applyBorder="1" applyAlignment="1">
      <alignment horizontal="right"/>
    </xf>
    <xf numFmtId="0" fontId="1" fillId="0" borderId="1" xfId="0" applyFont="1" applyBorder="1" applyAlignment="1">
      <alignment horizontal="right"/>
    </xf>
    <xf numFmtId="0" fontId="0" fillId="0" borderId="1" xfId="0" applyBorder="1" applyAlignment="1">
      <alignment horizontal="left"/>
    </xf>
    <xf numFmtId="0" fontId="1" fillId="0" borderId="0" xfId="0" applyFont="1" applyAlignment="1">
      <alignment vertical="center" wrapText="1"/>
    </xf>
    <xf numFmtId="0" fontId="1" fillId="0" borderId="1" xfId="0" applyFont="1" applyBorder="1" applyAlignment="1">
      <alignment horizontal="left"/>
    </xf>
    <xf numFmtId="0" fontId="5" fillId="0" borderId="0" xfId="0" applyFont="1"/>
    <xf numFmtId="0" fontId="5" fillId="3" borderId="0" xfId="0" applyFont="1" applyFill="1" applyAlignment="1">
      <alignment vertical="center" wrapText="1"/>
    </xf>
    <xf numFmtId="0" fontId="5" fillId="3" borderId="1" xfId="0" applyFont="1" applyFill="1" applyBorder="1" applyAlignment="1">
      <alignment horizontal="left"/>
    </xf>
    <xf numFmtId="0" fontId="5" fillId="3" borderId="0" xfId="0" applyFont="1" applyFill="1"/>
    <xf numFmtId="11" fontId="5" fillId="3" borderId="0" xfId="0" applyNumberFormat="1" applyFont="1" applyFill="1"/>
    <xf numFmtId="9" fontId="0" fillId="0" borderId="0" xfId="0" applyNumberFormat="1"/>
    <xf numFmtId="2" fontId="0" fillId="0" borderId="0" xfId="0" applyNumberFormat="1"/>
    <xf numFmtId="0" fontId="5" fillId="3" borderId="1" xfId="0" applyFont="1" applyFill="1" applyBorder="1"/>
    <xf numFmtId="9" fontId="0" fillId="0" borderId="0" xfId="1" applyFont="1"/>
    <xf numFmtId="0" fontId="0" fillId="4" borderId="0" xfId="0" applyFill="1"/>
    <xf numFmtId="0" fontId="0" fillId="0" borderId="0" xfId="1" applyNumberFormat="1" applyFont="1"/>
    <xf numFmtId="2" fontId="5" fillId="0" borderId="0" xfId="0" applyNumberFormat="1" applyFont="1"/>
    <xf numFmtId="164" fontId="0" fillId="5" borderId="0" xfId="2" applyFont="1" applyFill="1"/>
    <xf numFmtId="165" fontId="1" fillId="0" borderId="0" xfId="2" applyNumberFormat="1" applyFont="1"/>
    <xf numFmtId="0" fontId="0" fillId="6" borderId="0" xfId="0" applyFill="1"/>
    <xf numFmtId="0" fontId="7" fillId="0" borderId="0" xfId="0" applyFont="1"/>
    <xf numFmtId="0" fontId="5" fillId="3" borderId="0" xfId="0" applyFont="1" applyFill="1" applyAlignment="1">
      <alignment horizontal="left" vertical="center" wrapText="1"/>
    </xf>
    <xf numFmtId="164" fontId="0" fillId="0" borderId="0" xfId="0" applyNumberFormat="1"/>
    <xf numFmtId="165" fontId="0" fillId="0" borderId="0" xfId="2" applyNumberFormat="1" applyFont="1"/>
    <xf numFmtId="164" fontId="0" fillId="0" borderId="0" xfId="2" applyFont="1"/>
    <xf numFmtId="0" fontId="0" fillId="0" borderId="0" xfId="2" applyNumberFormat="1" applyFont="1"/>
    <xf numFmtId="165" fontId="8" fillId="0" borderId="0" xfId="2" applyNumberFormat="1" applyFont="1"/>
    <xf numFmtId="165" fontId="0" fillId="6" borderId="0" xfId="2" applyNumberFormat="1" applyFont="1" applyFill="1"/>
    <xf numFmtId="0" fontId="0" fillId="6" borderId="0" xfId="2" applyNumberFormat="1" applyFont="1" applyFill="1"/>
    <xf numFmtId="166" fontId="0" fillId="0" borderId="0" xfId="2" applyNumberFormat="1" applyFont="1"/>
    <xf numFmtId="164" fontId="0" fillId="0" borderId="0" xfId="2" applyNumberFormat="1" applyFont="1"/>
    <xf numFmtId="0" fontId="0" fillId="0" borderId="0" xfId="0" applyFont="1" applyAlignment="1">
      <alignment vertical="center" wrapText="1"/>
    </xf>
    <xf numFmtId="0" fontId="0" fillId="0" borderId="1" xfId="0" applyFont="1" applyBorder="1" applyAlignment="1">
      <alignment horizontal="left"/>
    </xf>
    <xf numFmtId="0" fontId="0" fillId="0" borderId="0" xfId="0" applyFont="1"/>
    <xf numFmtId="0" fontId="0" fillId="0" borderId="1" xfId="0" applyFont="1" applyBorder="1"/>
    <xf numFmtId="14" fontId="0" fillId="0" borderId="1" xfId="0" applyNumberFormat="1" applyFont="1" applyBorder="1" applyAlignment="1">
      <alignment horizontal="left"/>
    </xf>
    <xf numFmtId="0" fontId="0" fillId="0" borderId="0" xfId="0" applyAlignment="1">
      <alignment horizontal="justify" vertical="center"/>
    </xf>
    <xf numFmtId="0" fontId="0" fillId="5" borderId="0" xfId="0" applyFill="1"/>
    <xf numFmtId="0" fontId="0" fillId="0" borderId="0" xfId="0" applyFill="1"/>
    <xf numFmtId="0" fontId="0" fillId="0" borderId="0" xfId="0" applyFill="1" applyAlignment="1">
      <alignment horizontal="left"/>
    </xf>
    <xf numFmtId="167" fontId="0" fillId="0" borderId="0" xfId="0" applyNumberFormat="1"/>
    <xf numFmtId="11" fontId="5" fillId="3" borderId="1" xfId="0" applyNumberFormat="1" applyFont="1" applyFill="1" applyBorder="1"/>
    <xf numFmtId="11" fontId="0" fillId="0" borderId="0" xfId="0" applyNumberFormat="1" applyFill="1"/>
    <xf numFmtId="0" fontId="9" fillId="0" borderId="0" xfId="0" applyFont="1"/>
    <xf numFmtId="0" fontId="1" fillId="0" borderId="2" xfId="0" applyFont="1" applyBorder="1" applyAlignment="1">
      <alignment vertical="center" wrapText="1"/>
    </xf>
    <xf numFmtId="0" fontId="0" fillId="0" borderId="2" xfId="0" applyBorder="1" applyAlignment="1">
      <alignment vertical="center" wrapText="1"/>
    </xf>
    <xf numFmtId="0" fontId="0" fillId="6" borderId="1" xfId="0" applyFill="1" applyBorder="1"/>
    <xf numFmtId="0" fontId="1" fillId="0" borderId="0" xfId="0" applyFont="1" applyFill="1"/>
    <xf numFmtId="164" fontId="0" fillId="0" borderId="0" xfId="2" applyFont="1" applyFill="1"/>
    <xf numFmtId="0" fontId="0" fillId="7" borderId="0" xfId="0" applyFill="1"/>
    <xf numFmtId="168" fontId="0" fillId="0" borderId="0" xfId="2" applyNumberFormat="1" applyFont="1"/>
    <xf numFmtId="0" fontId="10" fillId="0" borderId="0" xfId="0" applyFont="1"/>
    <xf numFmtId="0" fontId="10" fillId="0" borderId="0" xfId="3"/>
    <xf numFmtId="0" fontId="0" fillId="0" borderId="2" xfId="0"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xf>
    <xf numFmtId="0" fontId="0" fillId="0" borderId="0" xfId="0" applyAlignment="1">
      <alignment horizontal="center" vertical="center" wrapText="1"/>
    </xf>
  </cellXfs>
  <cellStyles count="4">
    <cellStyle name="Comma" xfId="2" builtinId="3"/>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Base Data</c:v>
          </c:tx>
          <c:spPr>
            <a:ln w="28575" cap="rnd">
              <a:solidFill>
                <a:schemeClr val="accent1"/>
              </a:solidFill>
              <a:round/>
            </a:ln>
            <a:effectLst/>
          </c:spPr>
          <c:marker>
            <c:symbol val="none"/>
          </c:marker>
          <c:cat>
            <c:numRef>
              <c:f>'01_Useful Forecast'!$D$8:$CE$8</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'01_Useful Forecast'!$D$4:$AT$4</c:f>
              <c:numCache>
                <c:formatCode>General</c:formatCode>
                <c:ptCount val="43"/>
                <c:pt idx="0">
                  <c:v>113.83693292642431</c:v>
                </c:pt>
                <c:pt idx="1">
                  <c:v>115.92650379467837</c:v>
                </c:pt>
                <c:pt idx="2">
                  <c:v>119.02941281795815</c:v>
                </c:pt>
                <c:pt idx="3">
                  <c:v>120.07593126347896</c:v>
                </c:pt>
                <c:pt idx="4">
                  <c:v>122.71860574224961</c:v>
                </c:pt>
                <c:pt idx="5">
                  <c:v>126.0099385644705</c:v>
                </c:pt>
                <c:pt idx="6">
                  <c:v>129.28748331830823</c:v>
                </c:pt>
                <c:pt idx="7">
                  <c:v>133.20346146991619</c:v>
                </c:pt>
                <c:pt idx="8">
                  <c:v>136.65154031327393</c:v>
                </c:pt>
                <c:pt idx="9">
                  <c:v>137.38857022466533</c:v>
                </c:pt>
                <c:pt idx="10">
                  <c:v>138.88610072815626</c:v>
                </c:pt>
                <c:pt idx="11">
                  <c:v>140.67854587721862</c:v>
                </c:pt>
                <c:pt idx="12">
                  <c:v>144.31310654321464</c:v>
                </c:pt>
                <c:pt idx="13">
                  <c:v>145.71675809004907</c:v>
                </c:pt>
                <c:pt idx="14">
                  <c:v>147.3765374215827</c:v>
                </c:pt>
                <c:pt idx="15">
                  <c:v>148.82218152872497</c:v>
                </c:pt>
                <c:pt idx="16">
                  <c:v>150.93508575621314</c:v>
                </c:pt>
                <c:pt idx="17">
                  <c:v>155.43348411138666</c:v>
                </c:pt>
                <c:pt idx="18">
                  <c:v>157.99454780081138</c:v>
                </c:pt>
                <c:pt idx="19">
                  <c:v>163.64449296708418</c:v>
                </c:pt>
                <c:pt idx="20">
                  <c:v>164.99352148895923</c:v>
                </c:pt>
                <c:pt idx="21">
                  <c:v>167.89798164402958</c:v>
                </c:pt>
                <c:pt idx="22">
                  <c:v>167.29783293062491</c:v>
                </c:pt>
                <c:pt idx="23">
                  <c:v>168.14061292921789</c:v>
                </c:pt>
                <c:pt idx="24">
                  <c:v>172.8755148408782</c:v>
                </c:pt>
                <c:pt idx="25">
                  <c:v>174.81523839445313</c:v>
                </c:pt>
                <c:pt idx="26">
                  <c:v>199.94422979014468</c:v>
                </c:pt>
                <c:pt idx="27">
                  <c:v>203.26674321319288</c:v>
                </c:pt>
                <c:pt idx="28">
                  <c:v>155.77469234503249</c:v>
                </c:pt>
                <c:pt idx="29">
                  <c:v>176.3337486783856</c:v>
                </c:pt>
                <c:pt idx="30">
                  <c:v>172.9680351396855</c:v>
                </c:pt>
                <c:pt idx="31">
                  <c:v>178.4538557736183</c:v>
                </c:pt>
                <c:pt idx="32">
                  <c:v>185.05270178205427</c:v>
                </c:pt>
                <c:pt idx="33">
                  <c:v>190.69076104329059</c:v>
                </c:pt>
                <c:pt idx="34">
                  <c:v>203.21216367611771</c:v>
                </c:pt>
                <c:pt idx="35">
                  <c:v>214.89166322849599</c:v>
                </c:pt>
                <c:pt idx="36">
                  <c:v>231.16905802269648</c:v>
                </c:pt>
                <c:pt idx="37">
                  <c:v>242.40267933916621</c:v>
                </c:pt>
                <c:pt idx="38">
                  <c:v>248.85902695188739</c:v>
                </c:pt>
                <c:pt idx="39">
                  <c:v>255.83252118257789</c:v>
                </c:pt>
                <c:pt idx="40">
                  <c:v>279.15207721484029</c:v>
                </c:pt>
                <c:pt idx="41">
                  <c:v>288.46473300839011</c:v>
                </c:pt>
                <c:pt idx="42">
                  <c:v>298.04816863650478</c:v>
                </c:pt>
              </c:numCache>
            </c:numRef>
          </c:val>
          <c:smooth val="0"/>
          <c:extLst>
            <c:ext xmlns:c16="http://schemas.microsoft.com/office/drawing/2014/chart" uri="{C3380CC4-5D6E-409C-BE32-E72D297353CC}">
              <c16:uniqueId val="{00000000-390E-41AD-AC27-CFF804184DA3}"/>
            </c:ext>
          </c:extLst>
        </c:ser>
        <c:ser>
          <c:idx val="1"/>
          <c:order val="1"/>
          <c:tx>
            <c:v>DIrect-43 Year</c:v>
          </c:tx>
          <c:spPr>
            <a:ln w="28575" cap="rnd">
              <a:solidFill>
                <a:schemeClr val="accent2"/>
              </a:solidFill>
              <a:round/>
            </a:ln>
            <a:effectLst/>
          </c:spPr>
          <c:marker>
            <c:symbol val="none"/>
          </c:marker>
          <c:cat>
            <c:numRef>
              <c:f>'01_Useful Forecast'!$D$8:$CE$8</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'01_Useful Forecast'!$D$19:$CE$19</c:f>
              <c:numCache>
                <c:formatCode>General</c:formatCode>
                <c:ptCount val="80"/>
                <c:pt idx="0">
                  <c:v>107.31963482851845</c:v>
                </c:pt>
                <c:pt idx="1">
                  <c:v>109.63245544897904</c:v>
                </c:pt>
                <c:pt idx="2">
                  <c:v>111.99511913153144</c:v>
                </c:pt>
                <c:pt idx="3">
                  <c:v>114.40870003247498</c:v>
                </c:pt>
                <c:pt idx="4">
                  <c:v>116.87429545700287</c:v>
                </c:pt>
                <c:pt idx="5">
                  <c:v>119.39302635807866</c:v>
                </c:pt>
                <c:pt idx="6">
                  <c:v>121.96603784606391</c:v>
                </c:pt>
                <c:pt idx="7">
                  <c:v>124.59449970932859</c:v>
                </c:pt>
                <c:pt idx="8">
                  <c:v>127.27960694608124</c:v>
                </c:pt>
                <c:pt idx="9">
                  <c:v>130.02258030766029</c:v>
                </c:pt>
                <c:pt idx="10">
                  <c:v>132.82466685353378</c:v>
                </c:pt>
                <c:pt idx="11">
                  <c:v>135.68714051825995</c:v>
                </c:pt>
                <c:pt idx="12">
                  <c:v>138.61130269066584</c:v>
                </c:pt>
                <c:pt idx="13">
                  <c:v>141.59848280550801</c:v>
                </c:pt>
                <c:pt idx="14">
                  <c:v>144.65003894788401</c:v>
                </c:pt>
                <c:pt idx="15">
                  <c:v>147.76735847066897</c:v>
                </c:pt>
                <c:pt idx="16">
                  <c:v>150.95185862525895</c:v>
                </c:pt>
                <c:pt idx="17">
                  <c:v>154.20498720590689</c:v>
                </c:pt>
                <c:pt idx="18">
                  <c:v>157.52822320794471</c:v>
                </c:pt>
                <c:pt idx="19">
                  <c:v>160.92307750019054</c:v>
                </c:pt>
                <c:pt idx="20">
                  <c:v>164.39109351184695</c:v>
                </c:pt>
                <c:pt idx="21">
                  <c:v>167.93384793420202</c:v>
                </c:pt>
                <c:pt idx="22">
                  <c:v>171.55295143745306</c:v>
                </c:pt>
                <c:pt idx="23">
                  <c:v>175.25004940297819</c:v>
                </c:pt>
                <c:pt idx="24">
                  <c:v>179.02682267138889</c:v>
                </c:pt>
                <c:pt idx="25">
                  <c:v>182.88498830670378</c:v>
                </c:pt>
                <c:pt idx="26">
                  <c:v>186.82630037699082</c:v>
                </c:pt>
                <c:pt idx="27">
                  <c:v>190.85255075183321</c:v>
                </c:pt>
                <c:pt idx="28">
                  <c:v>194.96556991698083</c:v>
                </c:pt>
                <c:pt idx="29">
                  <c:v>199.16722780655857</c:v>
                </c:pt>
                <c:pt idx="30">
                  <c:v>203.45943465320889</c:v>
                </c:pt>
                <c:pt idx="31">
                  <c:v>207.84414185655609</c:v>
                </c:pt>
                <c:pt idx="32">
                  <c:v>212.32334287038626</c:v>
                </c:pt>
                <c:pt idx="33">
                  <c:v>216.89907410894668</c:v>
                </c:pt>
                <c:pt idx="34">
                  <c:v>221.57341587277725</c:v>
                </c:pt>
                <c:pt idx="35">
                  <c:v>226.34849329449307</c:v>
                </c:pt>
                <c:pt idx="36">
                  <c:v>231.22647730495095</c:v>
                </c:pt>
                <c:pt idx="37">
                  <c:v>236.20958562023606</c:v>
                </c:pt>
                <c:pt idx="38">
                  <c:v>241.30008374992002</c:v>
                </c:pt>
                <c:pt idx="39">
                  <c:v>246.50028602704683</c:v>
                </c:pt>
                <c:pt idx="40">
                  <c:v>251.81255666031672</c:v>
                </c:pt>
                <c:pt idx="41">
                  <c:v>257.23931080894454</c:v>
                </c:pt>
                <c:pt idx="42">
                  <c:v>262.78301568068252</c:v>
                </c:pt>
                <c:pt idx="43">
                  <c:v>268.44619165350639</c:v>
                </c:pt>
                <c:pt idx="44">
                  <c:v>274.2314134214746</c:v>
                </c:pt>
                <c:pt idx="45">
                  <c:v>280.14131116528154</c:v>
                </c:pt>
                <c:pt idx="46">
                  <c:v>286.17857174803709</c:v>
                </c:pt>
                <c:pt idx="47">
                  <c:v>292.34593993681642</c:v>
                </c:pt>
                <c:pt idx="48">
                  <c:v>298.64621965053499</c:v>
                </c:pt>
                <c:pt idx="49">
                  <c:v>305.08227523471606</c:v>
                </c:pt>
                <c:pt idx="50">
                  <c:v>311.65703276373063</c:v>
                </c:pt>
                <c:pt idx="51">
                  <c:v>318.37348137110115</c:v>
                </c:pt>
                <c:pt idx="52">
                  <c:v>325.23467460847536</c:v>
                </c:pt>
                <c:pt idx="53">
                  <c:v>332.24373183388622</c:v>
                </c:pt>
                <c:pt idx="54">
                  <c:v>339.40383962992951</c:v>
                </c:pt>
                <c:pt idx="55">
                  <c:v>346.71825325250552</c:v>
                </c:pt>
                <c:pt idx="56">
                  <c:v>354.19029811078133</c:v>
                </c:pt>
                <c:pt idx="57">
                  <c:v>361.82337127904765</c:v>
                </c:pt>
                <c:pt idx="58">
                  <c:v>369.62094304115709</c:v>
                </c:pt>
                <c:pt idx="59">
                  <c:v>377.58655846824672</c:v>
                </c:pt>
                <c:pt idx="60">
                  <c:v>385.7238390304617</c:v>
                </c:pt>
                <c:pt idx="61">
                  <c:v>394.03648424341219</c:v>
                </c:pt>
                <c:pt idx="62">
                  <c:v>402.52827335011335</c:v>
                </c:pt>
                <c:pt idx="63">
                  <c:v>411.2030670391722</c:v>
                </c:pt>
                <c:pt idx="64">
                  <c:v>420.06480920000297</c:v>
                </c:pt>
                <c:pt idx="65">
                  <c:v>429.11752871586776</c:v>
                </c:pt>
                <c:pt idx="66">
                  <c:v>438.36534129555992</c:v>
                </c:pt>
                <c:pt idx="67">
                  <c:v>447.812451344561</c:v>
                </c:pt>
                <c:pt idx="68">
                  <c:v>457.46315387652197</c:v>
                </c:pt>
                <c:pt idx="69">
                  <c:v>467.32183646593944</c:v>
                </c:pt>
                <c:pt idx="70">
                  <c:v>477.39298124291298</c:v>
                </c:pt>
                <c:pt idx="71">
                  <c:v>487.68116693089075</c:v>
                </c:pt>
                <c:pt idx="72">
                  <c:v>498.19107092833076</c:v>
                </c:pt>
                <c:pt idx="73">
                  <c:v>508.92747143522291</c:v>
                </c:pt>
                <c:pt idx="74">
                  <c:v>519.89524962543976</c:v>
                </c:pt>
                <c:pt idx="75">
                  <c:v>531.09939186590236</c:v>
                </c:pt>
                <c:pt idx="76">
                  <c:v>542.544991983572</c:v>
                </c:pt>
                <c:pt idx="77">
                  <c:v>554.2372535812957</c:v>
                </c:pt>
                <c:pt idx="78">
                  <c:v>566.18149240356229</c:v>
                </c:pt>
                <c:pt idx="79">
                  <c:v>578.38313875323979</c:v>
                </c:pt>
              </c:numCache>
            </c:numRef>
          </c:val>
          <c:smooth val="0"/>
          <c:extLst>
            <c:ext xmlns:c16="http://schemas.microsoft.com/office/drawing/2014/chart" uri="{C3380CC4-5D6E-409C-BE32-E72D297353CC}">
              <c16:uniqueId val="{00000001-390E-41AD-AC27-CFF804184DA3}"/>
            </c:ext>
          </c:extLst>
        </c:ser>
        <c:ser>
          <c:idx val="2"/>
          <c:order val="2"/>
          <c:tx>
            <c:v>Direct-14 Year</c:v>
          </c:tx>
          <c:spPr>
            <a:ln w="28575" cap="rnd">
              <a:solidFill>
                <a:schemeClr val="accent3"/>
              </a:solidFill>
              <a:round/>
            </a:ln>
            <a:effectLst/>
          </c:spPr>
          <c:marker>
            <c:symbol val="none"/>
          </c:marker>
          <c:cat>
            <c:numRef>
              <c:f>'01_Useful Forecast'!$D$8:$CE$8</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'01_Useful Forecast'!$D$26:$CE$26</c:f>
              <c:numCache>
                <c:formatCode>General</c:formatCode>
                <c:ptCount val="80"/>
                <c:pt idx="0">
                  <c:v>113.83693292642431</c:v>
                </c:pt>
                <c:pt idx="1">
                  <c:v>115.92650379467837</c:v>
                </c:pt>
                <c:pt idx="2">
                  <c:v>119.02941281795815</c:v>
                </c:pt>
                <c:pt idx="3">
                  <c:v>120.07593126347896</c:v>
                </c:pt>
                <c:pt idx="4">
                  <c:v>122.71860574224961</c:v>
                </c:pt>
                <c:pt idx="5">
                  <c:v>126.0099385644705</c:v>
                </c:pt>
                <c:pt idx="6">
                  <c:v>129.28748331830823</c:v>
                </c:pt>
                <c:pt idx="7">
                  <c:v>133.20346146991619</c:v>
                </c:pt>
                <c:pt idx="8">
                  <c:v>136.65154031327393</c:v>
                </c:pt>
                <c:pt idx="9">
                  <c:v>137.38857022466533</c:v>
                </c:pt>
                <c:pt idx="10">
                  <c:v>138.88610072815626</c:v>
                </c:pt>
                <c:pt idx="11">
                  <c:v>140.67854587721862</c:v>
                </c:pt>
                <c:pt idx="12">
                  <c:v>144.31310654321464</c:v>
                </c:pt>
                <c:pt idx="13">
                  <c:v>145.71675809004907</c:v>
                </c:pt>
                <c:pt idx="14">
                  <c:v>147.3765374215827</c:v>
                </c:pt>
                <c:pt idx="15">
                  <c:v>148.82218152872497</c:v>
                </c:pt>
                <c:pt idx="16">
                  <c:v>150.93508575621314</c:v>
                </c:pt>
                <c:pt idx="17">
                  <c:v>155.43348411138666</c:v>
                </c:pt>
                <c:pt idx="18">
                  <c:v>157.99454780081138</c:v>
                </c:pt>
                <c:pt idx="19">
                  <c:v>163.64449296708418</c:v>
                </c:pt>
                <c:pt idx="20">
                  <c:v>164.99352148895923</c:v>
                </c:pt>
                <c:pt idx="21">
                  <c:v>167.89798164402958</c:v>
                </c:pt>
                <c:pt idx="22">
                  <c:v>167.29783293062491</c:v>
                </c:pt>
                <c:pt idx="23">
                  <c:v>168.14061292921789</c:v>
                </c:pt>
                <c:pt idx="24">
                  <c:v>172.8755148408782</c:v>
                </c:pt>
                <c:pt idx="25">
                  <c:v>174.81523839445313</c:v>
                </c:pt>
                <c:pt idx="26">
                  <c:v>199.94422979014468</c:v>
                </c:pt>
                <c:pt idx="27">
                  <c:v>203.26674321319288</c:v>
                </c:pt>
                <c:pt idx="28">
                  <c:v>156.98667747282033</c:v>
                </c:pt>
                <c:pt idx="29">
                  <c:v>164.42151308177114</c:v>
                </c:pt>
                <c:pt idx="30">
                  <c:v>172.2084599744434</c:v>
                </c:pt>
                <c:pt idx="31">
                  <c:v>180.36419402138023</c:v>
                </c:pt>
                <c:pt idx="32">
                  <c:v>188.90618085667737</c:v>
                </c:pt>
                <c:pt idx="33">
                  <c:v>197.85271328091628</c:v>
                </c:pt>
                <c:pt idx="34">
                  <c:v>207.22295043548738</c:v>
                </c:pt>
                <c:pt idx="35">
                  <c:v>217.03695883219575</c:v>
                </c:pt>
                <c:pt idx="36">
                  <c:v>227.31575532601522</c:v>
                </c:pt>
                <c:pt idx="37">
                  <c:v>238.08135212301741</c:v>
                </c:pt>
                <c:pt idx="38">
                  <c:v>249.35680391986065</c:v>
                </c:pt>
                <c:pt idx="39">
                  <c:v>261.16625727578963</c:v>
                </c:pt>
                <c:pt idx="40">
                  <c:v>273.53500232287575</c:v>
                </c:pt>
                <c:pt idx="41">
                  <c:v>286.4895269252367</c:v>
                </c:pt>
                <c:pt idx="42">
                  <c:v>300.0575734032189</c:v>
                </c:pt>
                <c:pt idx="43">
                  <c:v>300.0575734032189</c:v>
                </c:pt>
                <c:pt idx="44">
                  <c:v>314.268197944017</c:v>
                </c:pt>
                <c:pt idx="45">
                  <c:v>329.15183282596109</c:v>
                </c:pt>
                <c:pt idx="46">
                  <c:v>344.74035158972407</c:v>
                </c:pt>
                <c:pt idx="47">
                  <c:v>361.06713729601603</c:v>
                </c:pt>
                <c:pt idx="48">
                  <c:v>378.16715401593876</c:v>
                </c:pt>
                <c:pt idx="49">
                  <c:v>396.07702170710041</c:v>
                </c:pt>
                <c:pt idx="50">
                  <c:v>414.83509463583653</c:v>
                </c:pt>
                <c:pt idx="51">
                  <c:v>434.48154351348074</c:v>
                </c:pt>
                <c:pt idx="52">
                  <c:v>455.05844152258231</c:v>
                </c:pt>
                <c:pt idx="53">
                  <c:v>476.60985441729434</c:v>
                </c:pt>
                <c:pt idx="54">
                  <c:v>499.18193489088776</c:v>
                </c:pt>
                <c:pt idx="55">
                  <c:v>522.82302141247669</c:v>
                </c:pt>
                <c:pt idx="56">
                  <c:v>547.58374174461903</c:v>
                </c:pt>
                <c:pt idx="57">
                  <c:v>573.51712136347419</c:v>
                </c:pt>
                <c:pt idx="58">
                  <c:v>600.67869701370307</c:v>
                </c:pt>
                <c:pt idx="59">
                  <c:v>629.12663564129059</c:v>
                </c:pt>
                <c:pt idx="60">
                  <c:v>658.92185895898331</c:v>
                </c:pt>
                <c:pt idx="61">
                  <c:v>690.12817391110707</c:v>
                </c:pt>
                <c:pt idx="62">
                  <c:v>722.81240931715195</c:v>
                </c:pt>
                <c:pt idx="63">
                  <c:v>757.04455898675099</c:v>
                </c:pt>
                <c:pt idx="64">
                  <c:v>792.89793161253726</c:v>
                </c:pt>
                <c:pt idx="65">
                  <c:v>830.44930776187311</c:v>
                </c:pt>
                <c:pt idx="66">
                  <c:v>869.77910430365603</c:v>
                </c:pt>
                <c:pt idx="67">
                  <c:v>910.97154662232197</c:v>
                </c:pt>
                <c:pt idx="68">
                  <c:v>954.11484898784408</c:v>
                </c:pt>
                <c:pt idx="69">
                  <c:v>999.30140346799556</c:v>
                </c:pt>
                <c:pt idx="70">
                  <c:v>1046.627977787429</c:v>
                </c:pt>
                <c:pt idx="71">
                  <c:v>1096.1959225572989</c:v>
                </c:pt>
                <c:pt idx="72">
                  <c:v>1148.1113883192056</c:v>
                </c:pt>
                <c:pt idx="73">
                  <c:v>1202.485552868267</c:v>
                </c:pt>
                <c:pt idx="74">
                  <c:v>1259.4348593421348</c:v>
                </c:pt>
                <c:pt idx="75">
                  <c:v>1319.0812655858242</c:v>
                </c:pt>
                <c:pt idx="76">
                  <c:v>1381.5525053263761</c:v>
                </c:pt>
                <c:pt idx="77">
                  <c:v>1446.9823617166685</c:v>
                </c:pt>
                <c:pt idx="78">
                  <c:v>1515.5109538341583</c:v>
                </c:pt>
                <c:pt idx="79">
                  <c:v>1587.2850367481178</c:v>
                </c:pt>
              </c:numCache>
            </c:numRef>
          </c:val>
          <c:smooth val="0"/>
          <c:extLst>
            <c:ext xmlns:c16="http://schemas.microsoft.com/office/drawing/2014/chart" uri="{C3380CC4-5D6E-409C-BE32-E72D297353CC}">
              <c16:uniqueId val="{00000002-390E-41AD-AC27-CFF804184DA3}"/>
            </c:ext>
          </c:extLst>
        </c:ser>
        <c:ser>
          <c:idx val="4"/>
          <c:order val="3"/>
          <c:tx>
            <c:v>Per Capita-14 Year</c:v>
          </c:tx>
          <c:spPr>
            <a:ln w="28575" cap="rnd">
              <a:solidFill>
                <a:schemeClr val="accent5"/>
              </a:solidFill>
              <a:round/>
            </a:ln>
            <a:effectLst/>
          </c:spPr>
          <c:marker>
            <c:symbol val="none"/>
          </c:marker>
          <c:cat>
            <c:numRef>
              <c:f>'01_Useful Forecast'!$D$8:$CE$8</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'01_Useful Forecast'!$D$40:$CE$40</c:f>
              <c:numCache>
                <c:formatCode>General</c:formatCode>
                <c:ptCount val="80"/>
                <c:pt idx="0">
                  <c:v>113.83693292642431</c:v>
                </c:pt>
                <c:pt idx="1">
                  <c:v>115.92650379467837</c:v>
                </c:pt>
                <c:pt idx="2">
                  <c:v>119.02941281795815</c:v>
                </c:pt>
                <c:pt idx="3">
                  <c:v>120.07593126347896</c:v>
                </c:pt>
                <c:pt idx="4">
                  <c:v>122.71860574224961</c:v>
                </c:pt>
                <c:pt idx="5">
                  <c:v>126.0099385644705</c:v>
                </c:pt>
                <c:pt idx="6">
                  <c:v>129.28748331830823</c:v>
                </c:pt>
                <c:pt idx="7">
                  <c:v>133.20346146991619</c:v>
                </c:pt>
                <c:pt idx="8">
                  <c:v>136.65154031327393</c:v>
                </c:pt>
                <c:pt idx="9">
                  <c:v>137.38857022466533</c:v>
                </c:pt>
                <c:pt idx="10">
                  <c:v>138.88610072815626</c:v>
                </c:pt>
                <c:pt idx="11">
                  <c:v>140.67854587721862</c:v>
                </c:pt>
                <c:pt idx="12">
                  <c:v>144.31310654321464</c:v>
                </c:pt>
                <c:pt idx="13">
                  <c:v>145.71675809004907</c:v>
                </c:pt>
                <c:pt idx="14">
                  <c:v>147.3765374215827</c:v>
                </c:pt>
                <c:pt idx="15">
                  <c:v>148.82218152872497</c:v>
                </c:pt>
                <c:pt idx="16">
                  <c:v>150.93508575621314</c:v>
                </c:pt>
                <c:pt idx="17">
                  <c:v>155.43348411138666</c:v>
                </c:pt>
                <c:pt idx="18">
                  <c:v>157.99454780081138</c:v>
                </c:pt>
                <c:pt idx="19">
                  <c:v>163.64449296708418</c:v>
                </c:pt>
                <c:pt idx="20">
                  <c:v>164.99352148895923</c:v>
                </c:pt>
                <c:pt idx="21">
                  <c:v>167.89798164402958</c:v>
                </c:pt>
                <c:pt idx="22">
                  <c:v>167.29783293062491</c:v>
                </c:pt>
                <c:pt idx="23">
                  <c:v>168.14061292921789</c:v>
                </c:pt>
                <c:pt idx="24">
                  <c:v>172.8755148408782</c:v>
                </c:pt>
                <c:pt idx="25">
                  <c:v>174.81523839445313</c:v>
                </c:pt>
                <c:pt idx="26">
                  <c:v>199.94422979014468</c:v>
                </c:pt>
                <c:pt idx="27">
                  <c:v>203.26674321319288</c:v>
                </c:pt>
                <c:pt idx="28">
                  <c:v>155.77469234503249</c:v>
                </c:pt>
                <c:pt idx="29">
                  <c:v>163.4186891070587</c:v>
                </c:pt>
                <c:pt idx="30">
                  <c:v>171.75622119072708</c:v>
                </c:pt>
                <c:pt idx="31">
                  <c:v>180.43899074593909</c:v>
                </c:pt>
                <c:pt idx="32">
                  <c:v>189.45956220917313</c:v>
                </c:pt>
                <c:pt idx="33">
                  <c:v>198.80481885483283</c:v>
                </c:pt>
                <c:pt idx="34">
                  <c:v>208.46459342256253</c:v>
                </c:pt>
                <c:pt idx="35">
                  <c:v>218.44083377233756</c:v>
                </c:pt>
                <c:pt idx="36">
                  <c:v>228.73909249295053</c:v>
                </c:pt>
                <c:pt idx="37">
                  <c:v>239.35384742141471</c:v>
                </c:pt>
                <c:pt idx="38">
                  <c:v>250.27922730506296</c:v>
                </c:pt>
                <c:pt idx="39">
                  <c:v>261.51327779737562</c:v>
                </c:pt>
                <c:pt idx="40">
                  <c:v>273.05177177438327</c:v>
                </c:pt>
                <c:pt idx="41">
                  <c:v>284.90585801776041</c:v>
                </c:pt>
                <c:pt idx="42">
                  <c:v>297.11161770753438</c:v>
                </c:pt>
                <c:pt idx="43">
                  <c:v>309.71972014857147</c:v>
                </c:pt>
                <c:pt idx="44">
                  <c:v>322.77400496982034</c:v>
                </c:pt>
                <c:pt idx="45">
                  <c:v>336.29789979873925</c:v>
                </c:pt>
                <c:pt idx="46">
                  <c:v>350.29702540360427</c:v>
                </c:pt>
                <c:pt idx="47">
                  <c:v>364.77655650461992</c:v>
                </c:pt>
                <c:pt idx="48">
                  <c:v>379.73253036502183</c:v>
                </c:pt>
                <c:pt idx="49">
                  <c:v>395.16420181562438</c:v>
                </c:pt>
                <c:pt idx="50">
                  <c:v>411.08163289908794</c:v>
                </c:pt>
                <c:pt idx="51">
                  <c:v>427.49738184473063</c:v>
                </c:pt>
                <c:pt idx="52">
                  <c:v>444.41879375192406</c:v>
                </c:pt>
                <c:pt idx="53">
                  <c:v>461.84988640520879</c:v>
                </c:pt>
                <c:pt idx="54">
                  <c:v>479.79503083858276</c:v>
                </c:pt>
                <c:pt idx="55">
                  <c:v>498.26122879658732</c:v>
                </c:pt>
                <c:pt idx="56">
                  <c:v>517.25465183962933</c:v>
                </c:pt>
                <c:pt idx="57">
                  <c:v>536.77950932699594</c:v>
                </c:pt>
                <c:pt idx="58">
                  <c:v>556.83883046515496</c:v>
                </c:pt>
                <c:pt idx="59">
                  <c:v>577.4354825318452</c:v>
                </c:pt>
                <c:pt idx="60">
                  <c:v>598.57563079523459</c:v>
                </c:pt>
                <c:pt idx="61">
                  <c:v>620.26547637196711</c:v>
                </c:pt>
                <c:pt idx="62">
                  <c:v>642.51037999663527</c:v>
                </c:pt>
                <c:pt idx="63">
                  <c:v>665.31591094760927</c:v>
                </c:pt>
                <c:pt idx="64">
                  <c:v>688.68788831858728</c:v>
                </c:pt>
                <c:pt idx="65">
                  <c:v>712.63170725101975</c:v>
                </c:pt>
                <c:pt idx="66">
                  <c:v>737.15573668909644</c:v>
                </c:pt>
                <c:pt idx="67">
                  <c:v>762.27301983356779</c:v>
                </c:pt>
                <c:pt idx="68">
                  <c:v>788.00107174662514</c:v>
                </c:pt>
                <c:pt idx="69">
                  <c:v>814.35553385233027</c:v>
                </c:pt>
                <c:pt idx="70">
                  <c:v>841.34738669843603</c:v>
                </c:pt>
                <c:pt idx="71">
                  <c:v>868.98420611321967</c:v>
                </c:pt>
                <c:pt idx="72">
                  <c:v>897.2710099018841</c:v>
                </c:pt>
                <c:pt idx="73">
                  <c:v>926.21235147828475</c:v>
                </c:pt>
                <c:pt idx="74">
                  <c:v>955.81198830533185</c:v>
                </c:pt>
                <c:pt idx="75">
                  <c:v>986.07685516842821</c:v>
                </c:pt>
                <c:pt idx="76">
                  <c:v>1017.015920320291</c:v>
                </c:pt>
                <c:pt idx="77">
                  <c:v>1048.6396446669498</c:v>
                </c:pt>
                <c:pt idx="78">
                  <c:v>1080.9587683938112</c:v>
                </c:pt>
                <c:pt idx="79">
                  <c:v>1113.9836628069183</c:v>
                </c:pt>
              </c:numCache>
            </c:numRef>
          </c:val>
          <c:smooth val="0"/>
          <c:extLst>
            <c:ext xmlns:c16="http://schemas.microsoft.com/office/drawing/2014/chart" uri="{C3380CC4-5D6E-409C-BE32-E72D297353CC}">
              <c16:uniqueId val="{00000004-390E-41AD-AC27-CFF804184DA3}"/>
            </c:ext>
          </c:extLst>
        </c:ser>
        <c:ser>
          <c:idx val="5"/>
          <c:order val="4"/>
          <c:tx>
            <c:v>Per GDP-14 Year</c:v>
          </c:tx>
          <c:spPr>
            <a:ln w="28575" cap="rnd">
              <a:solidFill>
                <a:schemeClr val="accent6"/>
              </a:solidFill>
              <a:round/>
            </a:ln>
            <a:effectLst/>
          </c:spPr>
          <c:marker>
            <c:symbol val="none"/>
          </c:marker>
          <c:trendline>
            <c:spPr>
              <a:ln w="19050" cap="rnd">
                <a:solidFill>
                  <a:schemeClr val="accent6"/>
                </a:solidFill>
                <a:prstDash val="sysDot"/>
              </a:ln>
              <a:effectLst/>
            </c:spPr>
            <c:trendlineType val="exp"/>
            <c:dispRSqr val="0"/>
            <c:dispEq val="1"/>
            <c:trendlineLbl>
              <c:layout>
                <c:manualLayout>
                  <c:x val="-0.22343853893263341"/>
                  <c:y val="0.1204217169483028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'01_Useful Forecast'!$D$8:$CE$8</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'01_Useful Forecast'!$D$47:$CE$47</c:f>
              <c:numCache>
                <c:formatCode>General</c:formatCode>
                <c:ptCount val="80"/>
                <c:pt idx="0">
                  <c:v>46.044974449963512</c:v>
                </c:pt>
                <c:pt idx="1">
                  <c:v>48.139201124350798</c:v>
                </c:pt>
                <c:pt idx="2">
                  <c:v>50.328677832343395</c:v>
                </c:pt>
                <c:pt idx="3">
                  <c:v>52.617736754890387</c:v>
                </c:pt>
                <c:pt idx="4">
                  <c:v>55.010907110055321</c:v>
                </c:pt>
                <c:pt idx="5">
                  <c:v>57.512924114697405</c:v>
                </c:pt>
                <c:pt idx="6">
                  <c:v>60.128738353749632</c:v>
                </c:pt>
                <c:pt idx="7">
                  <c:v>62.863525575632337</c:v>
                </c:pt>
                <c:pt idx="8">
                  <c:v>65.722696933183613</c:v>
                </c:pt>
                <c:pt idx="9">
                  <c:v>68.711909690369822</c:v>
                </c:pt>
                <c:pt idx="10">
                  <c:v>71.837078415960846</c:v>
                </c:pt>
                <c:pt idx="11">
                  <c:v>75.104386686318122</c:v>
                </c:pt>
                <c:pt idx="12">
                  <c:v>78.520299320451613</c:v>
                </c:pt>
                <c:pt idx="13">
                  <c:v>82.0915751715536</c:v>
                </c:pt>
                <c:pt idx="14">
                  <c:v>85.825280500319906</c:v>
                </c:pt>
                <c:pt idx="15">
                  <c:v>89.728802956518876</c:v>
                </c:pt>
                <c:pt idx="16">
                  <c:v>93.809866196473195</c:v>
                </c:pt>
                <c:pt idx="17">
                  <c:v>98.076545165376629</c:v>
                </c:pt>
                <c:pt idx="18">
                  <c:v>102.5372820746843</c:v>
                </c:pt>
                <c:pt idx="19">
                  <c:v>107.20090310618964</c:v>
                </c:pt>
                <c:pt idx="20">
                  <c:v>112.07663587583974</c:v>
                </c:pt>
                <c:pt idx="21">
                  <c:v>117.17412769184314</c:v>
                </c:pt>
                <c:pt idx="22">
                  <c:v>122.50346464319665</c:v>
                </c:pt>
                <c:pt idx="23">
                  <c:v>128.07519155640043</c:v>
                </c:pt>
                <c:pt idx="24">
                  <c:v>133.90033285984805</c:v>
                </c:pt>
                <c:pt idx="25">
                  <c:v>139.99041439717536</c:v>
                </c:pt>
                <c:pt idx="26">
                  <c:v>146.35748623272778</c:v>
                </c:pt>
                <c:pt idx="27">
                  <c:v>153.01414649427107</c:v>
                </c:pt>
                <c:pt idx="28">
                  <c:v>159.9735663001205</c:v>
                </c:pt>
                <c:pt idx="29">
                  <c:v>167.2495158200108</c:v>
                </c:pt>
                <c:pt idx="30">
                  <c:v>174.85639152127206</c:v>
                </c:pt>
                <c:pt idx="31">
                  <c:v>182.80924465422115</c:v>
                </c:pt>
                <c:pt idx="32">
                  <c:v>191.12381103313169</c:v>
                </c:pt>
                <c:pt idx="33">
                  <c:v>199.81654217170777</c:v>
                </c:pt>
                <c:pt idx="34">
                  <c:v>208.9046378346678</c:v>
                </c:pt>
                <c:pt idx="35">
                  <c:v>218.40608006984581</c:v>
                </c:pt>
                <c:pt idx="36">
                  <c:v>228.33966878814726</c:v>
                </c:pt>
                <c:pt idx="37">
                  <c:v>238.72505896175988</c:v>
                </c:pt>
                <c:pt idx="38">
                  <c:v>249.5827995142208</c:v>
                </c:pt>
                <c:pt idx="39">
                  <c:v>260.93437397928921</c:v>
                </c:pt>
                <c:pt idx="40">
                  <c:v>272.80224300907446</c:v>
                </c:pt>
                <c:pt idx="41">
                  <c:v>285.2098888155266</c:v>
                </c:pt>
                <c:pt idx="42">
                  <c:v>298.181861633224</c:v>
                </c:pt>
                <c:pt idx="43">
                  <c:v>311.74382829539149</c:v>
                </c:pt>
                <c:pt idx="44">
                  <c:v>325.9226230192603</c:v>
                </c:pt>
                <c:pt idx="45">
                  <c:v>340.74630050126069</c:v>
                </c:pt>
                <c:pt idx="46">
                  <c:v>356.24419142709843</c:v>
                </c:pt>
                <c:pt idx="47">
                  <c:v>372.4469605065533</c:v>
                </c:pt>
                <c:pt idx="48">
                  <c:v>389.38666714782619</c:v>
                </c:pt>
                <c:pt idx="49">
                  <c:v>407.09682889149047</c:v>
                </c:pt>
                <c:pt idx="50">
                  <c:v>425.61248772955736</c:v>
                </c:pt>
                <c:pt idx="51">
                  <c:v>444.97027944087995</c:v>
                </c:pt>
                <c:pt idx="52">
                  <c:v>465.2085060800826</c:v>
                </c:pt>
                <c:pt idx="53">
                  <c:v>486.36721176344605</c:v>
                </c:pt>
                <c:pt idx="54">
                  <c:v>508.48826190170246</c:v>
                </c:pt>
                <c:pt idx="55">
                  <c:v>531.61542603651094</c:v>
                </c:pt>
                <c:pt idx="56">
                  <c:v>555.79446444451912</c:v>
                </c:pt>
                <c:pt idx="57">
                  <c:v>581.07321868036661</c:v>
                </c:pt>
                <c:pt idx="58">
                  <c:v>607.50170623778479</c:v>
                </c:pt>
                <c:pt idx="59">
                  <c:v>635.13221951609023</c:v>
                </c:pt>
                <c:pt idx="60">
                  <c:v>664.01942928789299</c:v>
                </c:pt>
                <c:pt idx="61">
                  <c:v>694.22049287274251</c:v>
                </c:pt>
                <c:pt idx="62">
                  <c:v>725.79516723075017</c:v>
                </c:pt>
                <c:pt idx="63">
                  <c:v>758.80592719995718</c:v>
                </c:pt>
                <c:pt idx="64">
                  <c:v>793.31808911139876</c:v>
                </c:pt>
                <c:pt idx="65">
                  <c:v>829.39994002645233</c:v>
                </c:pt>
                <c:pt idx="66">
                  <c:v>867.12287285218599</c:v>
                </c:pt>
                <c:pt idx="67">
                  <c:v>906.56152760204907</c:v>
                </c:pt>
                <c:pt idx="68">
                  <c:v>947.79393908140867</c:v>
                </c:pt>
                <c:pt idx="69">
                  <c:v>990.90169129015044</c:v>
                </c:pt>
                <c:pt idx="70">
                  <c:v>1035.9700788478494</c:v>
                </c:pt>
                <c:pt idx="71">
                  <c:v>1083.0882757609108</c:v>
                </c:pt>
                <c:pt idx="72">
                  <c:v>1132.3495118656128</c:v>
                </c:pt>
                <c:pt idx="73">
                  <c:v>1183.8512572961668</c:v>
                </c:pt>
                <c:pt idx="74">
                  <c:v>1237.6954153427898</c:v>
                </c:pt>
                <c:pt idx="75">
                  <c:v>1293.9885240813869</c:v>
                </c:pt>
                <c:pt idx="76">
                  <c:v>1352.8419671737943</c:v>
                </c:pt>
                <c:pt idx="77">
                  <c:v>1414.3721942556806</c:v>
                </c:pt>
                <c:pt idx="78">
                  <c:v>1478.7009513481773</c:v>
                </c:pt>
                <c:pt idx="79">
                  <c:v>1545.9555217491313</c:v>
                </c:pt>
              </c:numCache>
            </c:numRef>
          </c:val>
          <c:smooth val="0"/>
          <c:extLst>
            <c:ext xmlns:c16="http://schemas.microsoft.com/office/drawing/2014/chart" uri="{C3380CC4-5D6E-409C-BE32-E72D297353CC}">
              <c16:uniqueId val="{00000005-390E-41AD-AC27-CFF804184DA3}"/>
            </c:ext>
          </c:extLst>
        </c:ser>
        <c:dLbls>
          <c:showLegendKey val="0"/>
          <c:showVal val="0"/>
          <c:showCatName val="0"/>
          <c:showSerName val="0"/>
          <c:showPercent val="0"/>
          <c:showBubbleSize val="0"/>
        </c:dLbls>
        <c:smooth val="0"/>
        <c:axId val="748659896"/>
        <c:axId val="748658936"/>
      </c:lineChart>
      <c:catAx>
        <c:axId val="748659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658936"/>
        <c:crosses val="autoZero"/>
        <c:auto val="1"/>
        <c:lblAlgn val="ctr"/>
        <c:lblOffset val="100"/>
        <c:noMultiLvlLbl val="0"/>
      </c:catAx>
      <c:valAx>
        <c:axId val="74865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Useful Energy Forecast [ktoe]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659896"/>
        <c:crosses val="autoZero"/>
        <c:crossBetween val="between"/>
      </c:valAx>
      <c:spPr>
        <a:noFill/>
        <a:ln>
          <a:noFill/>
        </a:ln>
        <a:effectLst/>
      </c:spPr>
    </c:plotArea>
    <c:legend>
      <c:legendPos val="r"/>
      <c:layout>
        <c:manualLayout>
          <c:xMode val="edge"/>
          <c:yMode val="edge"/>
          <c:x val="0.68311045494313216"/>
          <c:y val="0.17581499742438736"/>
          <c:w val="0.303000656167979"/>
          <c:h val="0.648370005151225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Emissions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130898680464371"/>
          <c:y val="0.15242339158654386"/>
          <c:w val="0.79704240898355083"/>
          <c:h val="0.69470828470090373"/>
        </c:manualLayout>
      </c:layout>
      <c:scatterChart>
        <c:scatterStyle val="lineMarker"/>
        <c:varyColors val="0"/>
        <c:ser>
          <c:idx val="0"/>
          <c:order val="0"/>
          <c:tx>
            <c:v>Real Data</c:v>
          </c:tx>
          <c:spPr>
            <a:ln w="19050" cap="rnd">
              <a:noFill/>
              <a:round/>
            </a:ln>
            <a:effectLst/>
          </c:spPr>
          <c:marker>
            <c:symbol val="circle"/>
            <c:size val="5"/>
            <c:spPr>
              <a:solidFill>
                <a:srgbClr val="FFC000"/>
              </a:solidFill>
              <a:ln w="9525">
                <a:solidFill>
                  <a:srgbClr val="FFC000"/>
                </a:solidFill>
              </a:ln>
              <a:effectLst/>
            </c:spPr>
          </c:marker>
          <c:xVal>
            <c:numRef>
              <c:f>'02_Base Data'!$C$19:$BJ$19</c:f>
              <c:numCache>
                <c:formatCode>General</c:formatCode>
                <c:ptCount val="6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numCache>
            </c:numRef>
          </c:xVal>
          <c:yVal>
            <c:numRef>
              <c:f>'02_Base Data'!$C$45:$AS$45</c:f>
              <c:numCache>
                <c:formatCode>0.00</c:formatCode>
                <c:ptCount val="43"/>
                <c:pt idx="0">
                  <c:v>3923.6473058823526</c:v>
                </c:pt>
                <c:pt idx="1">
                  <c:v>2843.8838999999998</c:v>
                </c:pt>
                <c:pt idx="2">
                  <c:v>2585.3489999999997</c:v>
                </c:pt>
                <c:pt idx="3">
                  <c:v>2365.5419999999999</c:v>
                </c:pt>
                <c:pt idx="4">
                  <c:v>2508.7476489795918</c:v>
                </c:pt>
                <c:pt idx="5">
                  <c:v>2976.3408226415095</c:v>
                </c:pt>
                <c:pt idx="6">
                  <c:v>3732.3547932203392</c:v>
                </c:pt>
                <c:pt idx="7">
                  <c:v>1589.953403076923</c:v>
                </c:pt>
                <c:pt idx="8">
                  <c:v>1376.9983726027397</c:v>
                </c:pt>
                <c:pt idx="9">
                  <c:v>1695.4887315789474</c:v>
                </c:pt>
                <c:pt idx="10">
                  <c:v>2022.6783903614457</c:v>
                </c:pt>
                <c:pt idx="11">
                  <c:v>2297.1258818181818</c:v>
                </c:pt>
                <c:pt idx="12">
                  <c:v>1740.1387500000001</c:v>
                </c:pt>
                <c:pt idx="13">
                  <c:v>1391.3155080000004</c:v>
                </c:pt>
                <c:pt idx="14">
                  <c:v>272.28392542372882</c:v>
                </c:pt>
                <c:pt idx="15">
                  <c:v>75.058519354838708</c:v>
                </c:pt>
                <c:pt idx="16">
                  <c:v>61.231950000000005</c:v>
                </c:pt>
                <c:pt idx="17">
                  <c:v>56.40761454545455</c:v>
                </c:pt>
                <c:pt idx="18">
                  <c:v>53.799169942196535</c:v>
                </c:pt>
                <c:pt idx="19">
                  <c:v>77.950221105527632</c:v>
                </c:pt>
                <c:pt idx="20">
                  <c:v>61.739677611940294</c:v>
                </c:pt>
                <c:pt idx="21">
                  <c:v>455.86128358208958</c:v>
                </c:pt>
                <c:pt idx="22">
                  <c:v>733.29898909090912</c:v>
                </c:pt>
                <c:pt idx="23">
                  <c:v>1592.9211761194031</c:v>
                </c:pt>
                <c:pt idx="24">
                  <c:v>3831.7808307692312</c:v>
                </c:pt>
                <c:pt idx="25">
                  <c:v>2759.1963545454551</c:v>
                </c:pt>
                <c:pt idx="26">
                  <c:v>3214.9972000000007</c:v>
                </c:pt>
                <c:pt idx="27">
                  <c:v>4470.2207265306124</c:v>
                </c:pt>
                <c:pt idx="28">
                  <c:v>2843.2062061016954</c:v>
                </c:pt>
                <c:pt idx="29">
                  <c:v>3297.4250101910829</c:v>
                </c:pt>
                <c:pt idx="30">
                  <c:v>3916.9965729729738</c:v>
                </c:pt>
                <c:pt idx="31">
                  <c:v>4215.0340615384621</c:v>
                </c:pt>
                <c:pt idx="32">
                  <c:v>4137.7315650385608</c:v>
                </c:pt>
                <c:pt idx="33">
                  <c:v>5506.6786355769236</c:v>
                </c:pt>
                <c:pt idx="34">
                  <c:v>4857.9782716981135</c:v>
                </c:pt>
                <c:pt idx="35">
                  <c:v>3150.4770492187504</c:v>
                </c:pt>
                <c:pt idx="36">
                  <c:v>4962.4977400000007</c:v>
                </c:pt>
                <c:pt idx="37">
                  <c:v>4812.6446519572964</c:v>
                </c:pt>
                <c:pt idx="38">
                  <c:v>4026.3918453427073</c:v>
                </c:pt>
                <c:pt idx="39">
                  <c:v>3880.5377381443304</c:v>
                </c:pt>
                <c:pt idx="40">
                  <c:v>4702.6381886547815</c:v>
                </c:pt>
                <c:pt idx="41">
                  <c:v>2942.0280115755631</c:v>
                </c:pt>
                <c:pt idx="42">
                  <c:v>3368.1289978428349</c:v>
                </c:pt>
              </c:numCache>
            </c:numRef>
          </c:yVal>
          <c:smooth val="0"/>
          <c:extLst>
            <c:ext xmlns:c16="http://schemas.microsoft.com/office/drawing/2014/chart" uri="{C3380CC4-5D6E-409C-BE32-E72D297353CC}">
              <c16:uniqueId val="{00000000-49FB-401A-8557-9A011111428B}"/>
            </c:ext>
          </c:extLst>
        </c:ser>
        <c:ser>
          <c:idx val="1"/>
          <c:order val="1"/>
          <c:spPr>
            <a:ln w="25400" cap="rnd">
              <a:solidFill>
                <a:schemeClr val="accent1"/>
              </a:solidFill>
              <a:round/>
            </a:ln>
            <a:effectLst/>
          </c:spPr>
          <c:marker>
            <c:symbol val="none"/>
          </c:marker>
          <c:xVal>
            <c:numRef>
              <c:f>'02_Base Data'!$C$19:$CD$19</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'02_Base Data'!$C$46:$CD$46</c:f>
              <c:numCache>
                <c:formatCode>0.00</c:formatCode>
                <c:ptCount val="80"/>
                <c:pt idx="0">
                  <c:v>3923.6473058823526</c:v>
                </c:pt>
                <c:pt idx="1">
                  <c:v>2843.8838999999998</c:v>
                </c:pt>
                <c:pt idx="2">
                  <c:v>2585.3489999999997</c:v>
                </c:pt>
                <c:pt idx="3">
                  <c:v>2365.5419999999999</c:v>
                </c:pt>
                <c:pt idx="4">
                  <c:v>2508.7476489795918</c:v>
                </c:pt>
                <c:pt idx="5">
                  <c:v>2976.3408226415095</c:v>
                </c:pt>
                <c:pt idx="6">
                  <c:v>3732.3547932203392</c:v>
                </c:pt>
                <c:pt idx="7">
                  <c:v>1589.953403076923</c:v>
                </c:pt>
                <c:pt idx="8">
                  <c:v>1376.9983726027397</c:v>
                </c:pt>
                <c:pt idx="9">
                  <c:v>1695.4887315789474</c:v>
                </c:pt>
                <c:pt idx="10">
                  <c:v>2022.6783903614457</c:v>
                </c:pt>
                <c:pt idx="11">
                  <c:v>2297.1258818181818</c:v>
                </c:pt>
                <c:pt idx="12">
                  <c:v>1740.1387500000001</c:v>
                </c:pt>
                <c:pt idx="13">
                  <c:v>1391.3155080000004</c:v>
                </c:pt>
                <c:pt idx="14">
                  <c:v>272.28392542372882</c:v>
                </c:pt>
                <c:pt idx="15">
                  <c:v>75.058519354838708</c:v>
                </c:pt>
                <c:pt idx="16">
                  <c:v>61.231950000000005</c:v>
                </c:pt>
                <c:pt idx="17">
                  <c:v>56.40761454545455</c:v>
                </c:pt>
                <c:pt idx="18">
                  <c:v>53.799169942196535</c:v>
                </c:pt>
                <c:pt idx="19">
                  <c:v>77.950221105527632</c:v>
                </c:pt>
                <c:pt idx="20">
                  <c:v>61.739677611940294</c:v>
                </c:pt>
                <c:pt idx="21">
                  <c:v>455.86128358208958</c:v>
                </c:pt>
                <c:pt idx="22">
                  <c:v>733.29898909090912</c:v>
                </c:pt>
                <c:pt idx="23">
                  <c:v>1592.9211761194031</c:v>
                </c:pt>
                <c:pt idx="24">
                  <c:v>3941.9257714578621</c:v>
                </c:pt>
                <c:pt idx="25">
                  <c:v>3941.9257714578621</c:v>
                </c:pt>
                <c:pt idx="26">
                  <c:v>3941.9257714578621</c:v>
                </c:pt>
                <c:pt idx="27">
                  <c:v>3941.9257714578621</c:v>
                </c:pt>
                <c:pt idx="28">
                  <c:v>3941.9257714578621</c:v>
                </c:pt>
                <c:pt idx="29">
                  <c:v>3941.9257714578621</c:v>
                </c:pt>
                <c:pt idx="30">
                  <c:v>3941.9257714578621</c:v>
                </c:pt>
                <c:pt idx="31">
                  <c:v>3941.9257714578621</c:v>
                </c:pt>
                <c:pt idx="32">
                  <c:v>3941.9257714578621</c:v>
                </c:pt>
                <c:pt idx="33">
                  <c:v>3941.9257714578621</c:v>
                </c:pt>
                <c:pt idx="34">
                  <c:v>3941.9257714578621</c:v>
                </c:pt>
                <c:pt idx="35">
                  <c:v>3941.9257714578621</c:v>
                </c:pt>
                <c:pt idx="36">
                  <c:v>3941.9257714578621</c:v>
                </c:pt>
                <c:pt idx="37">
                  <c:v>3941.9257714578621</c:v>
                </c:pt>
                <c:pt idx="38">
                  <c:v>3941.9257714578621</c:v>
                </c:pt>
                <c:pt idx="39">
                  <c:v>3941.9257714578621</c:v>
                </c:pt>
                <c:pt idx="40">
                  <c:v>3941.9257714578621</c:v>
                </c:pt>
                <c:pt idx="41">
                  <c:v>3941.9257714578621</c:v>
                </c:pt>
                <c:pt idx="42">
                  <c:v>3941.9257714578621</c:v>
                </c:pt>
                <c:pt idx="43">
                  <c:v>3941.9257714578621</c:v>
                </c:pt>
                <c:pt idx="44">
                  <c:v>3941.9257714578621</c:v>
                </c:pt>
                <c:pt idx="45">
                  <c:v>3941.9257714578621</c:v>
                </c:pt>
                <c:pt idx="46">
                  <c:v>3941.9257714578621</c:v>
                </c:pt>
                <c:pt idx="47">
                  <c:v>3941.9257714578621</c:v>
                </c:pt>
                <c:pt idx="48">
                  <c:v>3941.9257714578621</c:v>
                </c:pt>
                <c:pt idx="49">
                  <c:v>3941.9257714578621</c:v>
                </c:pt>
                <c:pt idx="50">
                  <c:v>3941.9257714578621</c:v>
                </c:pt>
                <c:pt idx="51">
                  <c:v>3941.9257714578621</c:v>
                </c:pt>
                <c:pt idx="52">
                  <c:v>3941.9257714578621</c:v>
                </c:pt>
                <c:pt idx="53">
                  <c:v>3941.9257714578621</c:v>
                </c:pt>
                <c:pt idx="54">
                  <c:v>3941.9257714578621</c:v>
                </c:pt>
                <c:pt idx="55">
                  <c:v>3941.9257714578621</c:v>
                </c:pt>
                <c:pt idx="56">
                  <c:v>3941.9257714578621</c:v>
                </c:pt>
                <c:pt idx="57">
                  <c:v>3941.9257714578621</c:v>
                </c:pt>
                <c:pt idx="58">
                  <c:v>3941.9257714578621</c:v>
                </c:pt>
                <c:pt idx="59">
                  <c:v>3941.9257714578621</c:v>
                </c:pt>
                <c:pt idx="60">
                  <c:v>3941.9257714578621</c:v>
                </c:pt>
                <c:pt idx="61">
                  <c:v>3941.9257714578621</c:v>
                </c:pt>
                <c:pt idx="62">
                  <c:v>3941.9257714578621</c:v>
                </c:pt>
                <c:pt idx="63">
                  <c:v>3941.9257714578621</c:v>
                </c:pt>
                <c:pt idx="64">
                  <c:v>3941.9257714578621</c:v>
                </c:pt>
                <c:pt idx="65">
                  <c:v>3941.9257714578621</c:v>
                </c:pt>
                <c:pt idx="66">
                  <c:v>3941.9257714578621</c:v>
                </c:pt>
                <c:pt idx="67">
                  <c:v>3941.9257714578621</c:v>
                </c:pt>
                <c:pt idx="68">
                  <c:v>3941.9257714578621</c:v>
                </c:pt>
                <c:pt idx="69">
                  <c:v>3941.9257714578621</c:v>
                </c:pt>
                <c:pt idx="70">
                  <c:v>3941.9257714578621</c:v>
                </c:pt>
                <c:pt idx="71">
                  <c:v>3941.9257714578621</c:v>
                </c:pt>
                <c:pt idx="72">
                  <c:v>3941.9257714578621</c:v>
                </c:pt>
                <c:pt idx="73">
                  <c:v>3941.9257714578621</c:v>
                </c:pt>
                <c:pt idx="74">
                  <c:v>3941.9257714578621</c:v>
                </c:pt>
                <c:pt idx="75">
                  <c:v>3941.9257714578621</c:v>
                </c:pt>
                <c:pt idx="76">
                  <c:v>3941.9257714578621</c:v>
                </c:pt>
                <c:pt idx="77">
                  <c:v>3941.9257714578621</c:v>
                </c:pt>
                <c:pt idx="78">
                  <c:v>3941.9257714578621</c:v>
                </c:pt>
                <c:pt idx="79">
                  <c:v>3941.9257714578621</c:v>
                </c:pt>
              </c:numCache>
            </c:numRef>
          </c:yVal>
          <c:smooth val="0"/>
          <c:extLst>
            <c:ext xmlns:c16="http://schemas.microsoft.com/office/drawing/2014/chart" uri="{C3380CC4-5D6E-409C-BE32-E72D297353CC}">
              <c16:uniqueId val="{00000001-49FB-401A-8557-9A011111428B}"/>
            </c:ext>
          </c:extLst>
        </c:ser>
        <c:dLbls>
          <c:showLegendKey val="0"/>
          <c:showVal val="0"/>
          <c:showCatName val="0"/>
          <c:showSerName val="0"/>
          <c:showPercent val="0"/>
          <c:showBubbleSize val="0"/>
        </c:dLbls>
        <c:axId val="502544944"/>
        <c:axId val="502543664"/>
      </c:scatterChart>
      <c:valAx>
        <c:axId val="502544944"/>
        <c:scaling>
          <c:orientation val="minMax"/>
          <c:max val="2050"/>
          <c:min val="19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543664"/>
        <c:crosses val="autoZero"/>
        <c:crossBetween val="midCat"/>
      </c:valAx>
      <c:valAx>
        <c:axId val="502543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MT</a:t>
                </a:r>
                <a:r>
                  <a:rPr lang="en-US" baseline="0"/>
                  <a:t> CO2e/ktoe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54494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'02_Base Data'!$B$76</c:f>
              <c:strCache>
                <c:ptCount val="1"/>
                <c:pt idx="0">
                  <c:v>MT CO2e/ktoe electric</c:v>
                </c:pt>
              </c:strCache>
            </c:strRef>
          </c:tx>
          <c:spPr>
            <a:ln w="28575" cap="rnd">
              <a:solidFill>
                <a:schemeClr val="accent1"/>
              </a:solidFill>
              <a:round/>
            </a:ln>
            <a:effectLst/>
          </c:spPr>
          <c:marker>
            <c:symbol val="none"/>
          </c:marker>
          <c:val>
            <c:numRef>
              <c:f>'02_Base Data'!$C$76:$CD$76</c:f>
              <c:numCache>
                <c:formatCode>0.00</c:formatCode>
                <c:ptCount val="80"/>
                <c:pt idx="0">
                  <c:v>10968.116176470588</c:v>
                </c:pt>
                <c:pt idx="1">
                  <c:v>8032.7763888888894</c:v>
                </c:pt>
                <c:pt idx="2">
                  <c:v>7327.1769047619064</c:v>
                </c:pt>
                <c:pt idx="3">
                  <c:v>6669.4173333333338</c:v>
                </c:pt>
                <c:pt idx="4">
                  <c:v>7007.1936734693891</c:v>
                </c:pt>
                <c:pt idx="5">
                  <c:v>8253.3501886792455</c:v>
                </c:pt>
                <c:pt idx="6">
                  <c:v>10319.161016949152</c:v>
                </c:pt>
                <c:pt idx="7">
                  <c:v>4588.4823076923094</c:v>
                </c:pt>
                <c:pt idx="8">
                  <c:v>4001.9945205479457</c:v>
                </c:pt>
                <c:pt idx="9">
                  <c:v>4865.4717105263162</c:v>
                </c:pt>
                <c:pt idx="10">
                  <c:v>5702.2030120481932</c:v>
                </c:pt>
                <c:pt idx="11">
                  <c:v>6450.6852272727274</c:v>
                </c:pt>
                <c:pt idx="12">
                  <c:v>4930.0296875000004</c:v>
                </c:pt>
                <c:pt idx="13">
                  <c:v>3977.6926000000003</c:v>
                </c:pt>
                <c:pt idx="14">
                  <c:v>1009.4445762711865</c:v>
                </c:pt>
                <c:pt idx="15">
                  <c:v>503.74782258064516</c:v>
                </c:pt>
                <c:pt idx="16">
                  <c:v>466.65374999999995</c:v>
                </c:pt>
                <c:pt idx="17">
                  <c:v>453.7109696969697</c:v>
                </c:pt>
                <c:pt idx="18">
                  <c:v>446.71300578034686</c:v>
                </c:pt>
                <c:pt idx="19">
                  <c:v>512.01221105527634</c:v>
                </c:pt>
                <c:pt idx="20">
                  <c:v>469.01880597014923</c:v>
                </c:pt>
                <c:pt idx="21">
                  <c:v>1514.2722885572141</c:v>
                </c:pt>
                <c:pt idx="22">
                  <c:v>2281.5945454545458</c:v>
                </c:pt>
                <c:pt idx="23">
                  <c:v>4560.695820895523</c:v>
                </c:pt>
                <c:pt idx="24">
                  <c:v>10495.975598290601</c:v>
                </c:pt>
                <c:pt idx="25">
                  <c:v>7530.4690530303042</c:v>
                </c:pt>
                <c:pt idx="26">
                  <c:v>8725.2567407407423</c:v>
                </c:pt>
                <c:pt idx="27">
                  <c:v>12173.999183673472</c:v>
                </c:pt>
                <c:pt idx="28">
                  <c:v>7730.8749491525432</c:v>
                </c:pt>
                <c:pt idx="29">
                  <c:v>8901.6538535031868</c:v>
                </c:pt>
                <c:pt idx="30">
                  <c:v>10491.307747747747</c:v>
                </c:pt>
                <c:pt idx="31">
                  <c:v>11294.817435897437</c:v>
                </c:pt>
                <c:pt idx="32">
                  <c:v>11105.244832904888</c:v>
                </c:pt>
                <c:pt idx="33">
                  <c:v>14717.094038461541</c:v>
                </c:pt>
                <c:pt idx="34">
                  <c:v>13007.825849056604</c:v>
                </c:pt>
                <c:pt idx="35">
                  <c:v>8448.21826171875</c:v>
                </c:pt>
                <c:pt idx="36">
                  <c:v>13215.535129629632</c:v>
                </c:pt>
                <c:pt idx="37">
                  <c:v>12846.597330960858</c:v>
                </c:pt>
                <c:pt idx="38">
                  <c:v>10785.036555360282</c:v>
                </c:pt>
                <c:pt idx="39">
                  <c:v>10407.431219931274</c:v>
                </c:pt>
                <c:pt idx="40">
                  <c:v>12566.29982171799</c:v>
                </c:pt>
                <c:pt idx="41">
                  <c:v>7936.2970418006425</c:v>
                </c:pt>
                <c:pt idx="42">
                  <c:v>9064.5725269645609</c:v>
                </c:pt>
                <c:pt idx="43">
                  <c:v>10974.538518052175</c:v>
                </c:pt>
                <c:pt idx="44">
                  <c:v>10654.396144969684</c:v>
                </c:pt>
                <c:pt idx="45">
                  <c:v>10341.224546970945</c:v>
                </c:pt>
                <c:pt idx="46">
                  <c:v>10277.822831486754</c:v>
                </c:pt>
                <c:pt idx="47">
                  <c:v>10259.307347423251</c:v>
                </c:pt>
                <c:pt idx="48">
                  <c:v>9929.7369939525706</c:v>
                </c:pt>
                <c:pt idx="49">
                  <c:v>10214.514129974277</c:v>
                </c:pt>
                <c:pt idx="50">
                  <c:v>10378.791501832808</c:v>
                </c:pt>
                <c:pt idx="51">
                  <c:v>10293.684785230042</c:v>
                </c:pt>
                <c:pt idx="52">
                  <c:v>10242.154590981521</c:v>
                </c:pt>
                <c:pt idx="53">
                  <c:v>10228.00174012589</c:v>
                </c:pt>
                <c:pt idx="54">
                  <c:v>10220.884441360051</c:v>
                </c:pt>
                <c:pt idx="55">
                  <c:v>10215.395454779593</c:v>
                </c:pt>
                <c:pt idx="56">
                  <c:v>10256.203806326312</c:v>
                </c:pt>
                <c:pt idx="57">
                  <c:v>10262.159474376604</c:v>
                </c:pt>
                <c:pt idx="58">
                  <c:v>10245.497756168576</c:v>
                </c:pt>
                <c:pt idx="59">
                  <c:v>10238.613894874079</c:v>
                </c:pt>
                <c:pt idx="60">
                  <c:v>10238.108081144443</c:v>
                </c:pt>
                <c:pt idx="61">
                  <c:v>10239.551844147094</c:v>
                </c:pt>
                <c:pt idx="62">
                  <c:v>10242.218615973814</c:v>
                </c:pt>
                <c:pt idx="63">
                  <c:v>10246.050496144415</c:v>
                </c:pt>
                <c:pt idx="64">
                  <c:v>10244.600023261288</c:v>
                </c:pt>
                <c:pt idx="65">
                  <c:v>10242.091530244816</c:v>
                </c:pt>
                <c:pt idx="66">
                  <c:v>10241.60492654142</c:v>
                </c:pt>
                <c:pt idx="67">
                  <c:v>10242.032216779613</c:v>
                </c:pt>
                <c:pt idx="68">
                  <c:v>10242.592807584635</c:v>
                </c:pt>
                <c:pt idx="69">
                  <c:v>10243.027230932856</c:v>
                </c:pt>
                <c:pt idx="70">
                  <c:v>10243.142747355578</c:v>
                </c:pt>
                <c:pt idx="71">
                  <c:v>10242.727354671459</c:v>
                </c:pt>
                <c:pt idx="72">
                  <c:v>10242.459830587197</c:v>
                </c:pt>
                <c:pt idx="73">
                  <c:v>10242.512444921822</c:v>
                </c:pt>
                <c:pt idx="74">
                  <c:v>10242.642090404737</c:v>
                </c:pt>
                <c:pt idx="75">
                  <c:v>10242.729215208326</c:v>
                </c:pt>
                <c:pt idx="76">
                  <c:v>10242.74870201171</c:v>
                </c:pt>
                <c:pt idx="77">
                  <c:v>10242.708912165834</c:v>
                </c:pt>
                <c:pt idx="78">
                  <c:v>10242.646935710156</c:v>
                </c:pt>
                <c:pt idx="79">
                  <c:v>10242.635447287113</c:v>
                </c:pt>
              </c:numCache>
            </c:numRef>
          </c:val>
          <c:smooth val="0"/>
          <c:extLst>
            <c:ext xmlns:c16="http://schemas.microsoft.com/office/drawing/2014/chart" uri="{C3380CC4-5D6E-409C-BE32-E72D297353CC}">
              <c16:uniqueId val="{00000000-41C8-4CBA-A097-33D3D509B118}"/>
            </c:ext>
          </c:extLst>
        </c:ser>
        <c:ser>
          <c:idx val="1"/>
          <c:order val="1"/>
          <c:tx>
            <c:strRef>
              <c:f>'02_Base Data'!#REF!</c:f>
              <c:strCache>
                <c:ptCount val="1"/>
                <c:pt idx="0">
                  <c:v>#REF!</c:v>
                </c:pt>
              </c:strCache>
            </c:strRef>
          </c:tx>
          <c:spPr>
            <a:ln w="28575" cap="rnd">
              <a:solidFill>
                <a:schemeClr val="accent2"/>
              </a:solidFill>
              <a:round/>
            </a:ln>
            <a:effectLst/>
          </c:spPr>
          <c:marker>
            <c:symbol val="none"/>
          </c:marker>
          <c:val>
            <c:numRef>
              <c:f>'02_Base Data'!#REF!</c:f>
              <c:numCache>
                <c:formatCode>General</c:formatCode>
                <c:ptCount val="1"/>
                <c:pt idx="0">
                  <c:v>1</c:v>
                </c:pt>
              </c:numCache>
            </c:numRef>
          </c:val>
          <c:smooth val="0"/>
          <c:extLst>
            <c:ext xmlns:c16="http://schemas.microsoft.com/office/drawing/2014/chart" uri="{C3380CC4-5D6E-409C-BE32-E72D297353CC}">
              <c16:uniqueId val="{00000001-41C8-4CBA-A097-33D3D509B118}"/>
            </c:ext>
          </c:extLst>
        </c:ser>
        <c:dLbls>
          <c:showLegendKey val="0"/>
          <c:showVal val="0"/>
          <c:showCatName val="0"/>
          <c:showSerName val="0"/>
          <c:showPercent val="0"/>
          <c:showBubbleSize val="0"/>
        </c:dLbls>
        <c:smooth val="0"/>
        <c:axId val="695910648"/>
        <c:axId val="695909368"/>
      </c:lineChart>
      <c:catAx>
        <c:axId val="695910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909368"/>
        <c:crosses val="autoZero"/>
        <c:auto val="1"/>
        <c:lblAlgn val="ctr"/>
        <c:lblOffset val="100"/>
        <c:noMultiLvlLbl val="0"/>
      </c:catAx>
      <c:valAx>
        <c:axId val="6959093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91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Consumption</a:t>
            </a:r>
            <a:endParaRPr lang="en-US"/>
          </a:p>
        </c:rich>
      </c:tx>
      <c:overlay val="0"/>
      <c:spPr>
        <a:noFill/>
        <a:ln>
          <a:noFill/>
        </a:ln>
        <a:effectLst/>
      </c:spPr>
    </c:title>
    <c:autoTitleDeleted val="0"/>
    <c:plotArea>
      <c:layout>
        <c:manualLayout>
          <c:layoutTarget val="inner"/>
          <c:xMode val="edge"/>
          <c:yMode val="edge"/>
          <c:x val="0.15537118456250187"/>
          <c:y val="0.15175212602717308"/>
          <c:w val="0.49572386743282748"/>
          <c:h val="0.6665736692537344"/>
        </c:manualLayout>
      </c:layout>
      <c:scatterChart>
        <c:scatterStyle val="smoothMarker"/>
        <c:varyColors val="0"/>
        <c:ser>
          <c:idx val="2"/>
          <c:order val="0"/>
          <c:tx>
            <c:v>Fuel Switching</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Forecast'!$D$61:$CE$61</c:f>
              <c:numCache>
                <c:formatCode>General</c:formatCode>
                <c:ptCount val="80"/>
                <c:pt idx="0">
                  <c:v>860.25759459096253</c:v>
                </c:pt>
                <c:pt idx="1">
                  <c:v>875.61007006143166</c:v>
                </c:pt>
                <c:pt idx="2">
                  <c:v>893.99085744441959</c:v>
                </c:pt>
                <c:pt idx="3">
                  <c:v>906.667885944251</c:v>
                </c:pt>
                <c:pt idx="4">
                  <c:v>923.86605180212734</c:v>
                </c:pt>
                <c:pt idx="5">
                  <c:v>943.81156396796507</c:v>
                </c:pt>
                <c:pt idx="6">
                  <c:v>964.16349523510985</c:v>
                </c:pt>
                <c:pt idx="7">
                  <c:v>986.44018672681455</c:v>
                </c:pt>
                <c:pt idx="8">
                  <c:v>1005.7775028022496</c:v>
                </c:pt>
                <c:pt idx="9">
                  <c:v>1020.750243835949</c:v>
                </c:pt>
                <c:pt idx="10">
                  <c:v>1036.807518715576</c:v>
                </c:pt>
                <c:pt idx="11">
                  <c:v>1053.1885646487403</c:v>
                </c:pt>
                <c:pt idx="12">
                  <c:v>1073.7514244359634</c:v>
                </c:pt>
                <c:pt idx="13">
                  <c:v>1088.5915450287596</c:v>
                </c:pt>
                <c:pt idx="14">
                  <c:v>1104.3446815586367</c:v>
                </c:pt>
                <c:pt idx="15">
                  <c:v>1120.3262501460488</c:v>
                </c:pt>
                <c:pt idx="16">
                  <c:v>1137.9840105085702</c:v>
                </c:pt>
                <c:pt idx="17">
                  <c:v>1162.6891519484136</c:v>
                </c:pt>
                <c:pt idx="18">
                  <c:v>1182.6846160684256</c:v>
                </c:pt>
                <c:pt idx="19">
                  <c:v>1217.8538245477439</c:v>
                </c:pt>
                <c:pt idx="20">
                  <c:v>1223.7592476003792</c:v>
                </c:pt>
                <c:pt idx="21">
                  <c:v>1232.4810150413186</c:v>
                </c:pt>
                <c:pt idx="22">
                  <c:v>1232.8355302702655</c:v>
                </c:pt>
                <c:pt idx="23">
                  <c:v>1240.5131453216607</c:v>
                </c:pt>
                <c:pt idx="24">
                  <c:v>1260.7901996492817</c:v>
                </c:pt>
                <c:pt idx="25">
                  <c:v>1264.2975875798115</c:v>
                </c:pt>
                <c:pt idx="26">
                  <c:v>1446.3296114396219</c:v>
                </c:pt>
                <c:pt idx="27">
                  <c:v>1484.4732251392595</c:v>
                </c:pt>
                <c:pt idx="28">
                  <c:v>1039.8543083619518</c:v>
                </c:pt>
                <c:pt idx="29">
                  <c:v>1095.5039619407146</c:v>
                </c:pt>
                <c:pt idx="30">
                  <c:v>1144.1568483917963</c:v>
                </c:pt>
                <c:pt idx="31">
                  <c:v>1193.3439437251818</c:v>
                </c:pt>
                <c:pt idx="32">
                  <c:v>1258.3318622097365</c:v>
                </c:pt>
                <c:pt idx="33">
                  <c:v>1346.7889462705098</c:v>
                </c:pt>
                <c:pt idx="34">
                  <c:v>1389.6801845551563</c:v>
                </c:pt>
                <c:pt idx="35">
                  <c:v>1425.358838824937</c:v>
                </c:pt>
                <c:pt idx="36">
                  <c:v>1493.158025010619</c:v>
                </c:pt>
                <c:pt idx="37">
                  <c:v>1563.2569375391231</c:v>
                </c:pt>
                <c:pt idx="38">
                  <c:v>1620.7747914662573</c:v>
                </c:pt>
                <c:pt idx="39">
                  <c:v>1687.5876597418171</c:v>
                </c:pt>
                <c:pt idx="40">
                  <c:v>1792.7231380526407</c:v>
                </c:pt>
                <c:pt idx="41">
                  <c:v>1835.175124360559</c:v>
                </c:pt>
                <c:pt idx="42">
                  <c:v>1906.2995159365937</c:v>
                </c:pt>
                <c:pt idx="43">
                  <c:v>1880.0502131757048</c:v>
                </c:pt>
                <c:pt idx="44">
                  <c:v>1935.398015548667</c:v>
                </c:pt>
                <c:pt idx="45">
                  <c:v>1991.7714892237373</c:v>
                </c:pt>
                <c:pt idx="46">
                  <c:v>2049.1436434347374</c:v>
                </c:pt>
                <c:pt idx="47">
                  <c:v>2107.4826303520126</c:v>
                </c:pt>
                <c:pt idx="48">
                  <c:v>2166.7513455632761</c:v>
                </c:pt>
                <c:pt idx="49">
                  <c:v>2226.9070016063765</c:v>
                </c:pt>
                <c:pt idx="50">
                  <c:v>2287.9006728975501</c:v>
                </c:pt>
                <c:pt idx="51">
                  <c:v>2349.6768103023201</c:v>
                </c:pt>
                <c:pt idx="52">
                  <c:v>2412.1727234943014</c:v>
                </c:pt>
                <c:pt idx="53">
                  <c:v>2475.3180291395929</c:v>
                </c:pt>
                <c:pt idx="54">
                  <c:v>2539.0340628308195</c:v>
                </c:pt>
                <c:pt idx="55">
                  <c:v>2603.233252574898</c:v>
                </c:pt>
                <c:pt idx="56">
                  <c:v>2667.8184515119201</c:v>
                </c:pt>
                <c:pt idx="57">
                  <c:v>2732.6822274087826</c:v>
                </c:pt>
                <c:pt idx="58">
                  <c:v>2797.7061063299579</c:v>
                </c:pt>
                <c:pt idx="59">
                  <c:v>2862.7597677387307</c:v>
                </c:pt>
                <c:pt idx="60">
                  <c:v>2927.7001881248116</c:v>
                </c:pt>
                <c:pt idx="61">
                  <c:v>2992.3707300881288</c:v>
                </c:pt>
                <c:pt idx="62">
                  <c:v>3056.6001736332291</c:v>
                </c:pt>
                <c:pt idx="63">
                  <c:v>3120.2016862436531</c:v>
                </c:pt>
                <c:pt idx="64">
                  <c:v>3182.9717281102885</c:v>
                </c:pt>
                <c:pt idx="65">
                  <c:v>3244.688888681625</c:v>
                </c:pt>
                <c:pt idx="66">
                  <c:v>3305.1126504862355</c:v>
                </c:pt>
                <c:pt idx="67">
                  <c:v>3363.9820759483273</c:v>
                </c:pt>
                <c:pt idx="68">
                  <c:v>3421.0144126749838</c:v>
                </c:pt>
                <c:pt idx="69">
                  <c:v>3475.9036124381732</c:v>
                </c:pt>
                <c:pt idx="70">
                  <c:v>3528.318758805005</c:v>
                </c:pt>
                <c:pt idx="71">
                  <c:v>3577.9023980853108</c:v>
                </c:pt>
                <c:pt idx="72">
                  <c:v>3624.2687679655182</c:v>
                </c:pt>
                <c:pt idx="73">
                  <c:v>3667.00191788136</c:v>
                </c:pt>
                <c:pt idx="74">
                  <c:v>3705.6537148480211</c:v>
                </c:pt>
                <c:pt idx="75">
                  <c:v>3739.7417281142257</c:v>
                </c:pt>
                <c:pt idx="76">
                  <c:v>3768.7469856353737</c:v>
                </c:pt>
                <c:pt idx="77">
                  <c:v>3792.1115949690575</c:v>
                </c:pt>
                <c:pt idx="78">
                  <c:v>3809.2362207832716</c:v>
                </c:pt>
                <c:pt idx="79">
                  <c:v>3819.4774107319186</c:v>
                </c:pt>
              </c:numCache>
            </c:numRef>
          </c:yVal>
          <c:smooth val="1"/>
          <c:extLst>
            <c:ext xmlns:c16="http://schemas.microsoft.com/office/drawing/2014/chart" uri="{C3380CC4-5D6E-409C-BE32-E72D297353CC}">
              <c16:uniqueId val="{00000000-8ABA-4158-94B3-650922E942F6}"/>
            </c:ext>
          </c:extLst>
        </c:ser>
        <c:ser>
          <c:idx val="0"/>
          <c:order val="1"/>
          <c:tx>
            <c:v>Business as Usual</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Forecast'!$D$34:$CE$34</c:f>
              <c:numCache>
                <c:formatCode>General</c:formatCode>
                <c:ptCount val="80"/>
                <c:pt idx="0">
                  <c:v>860.25759459096253</c:v>
                </c:pt>
                <c:pt idx="1">
                  <c:v>875.61007006143166</c:v>
                </c:pt>
                <c:pt idx="2">
                  <c:v>893.99085744441959</c:v>
                </c:pt>
                <c:pt idx="3">
                  <c:v>906.667885944251</c:v>
                </c:pt>
                <c:pt idx="4">
                  <c:v>923.86605180212734</c:v>
                </c:pt>
                <c:pt idx="5">
                  <c:v>943.81156396796507</c:v>
                </c:pt>
                <c:pt idx="6">
                  <c:v>964.16349523510985</c:v>
                </c:pt>
                <c:pt idx="7">
                  <c:v>986.44018672681455</c:v>
                </c:pt>
                <c:pt idx="8">
                  <c:v>1005.7775028022496</c:v>
                </c:pt>
                <c:pt idx="9">
                  <c:v>1020.750243835949</c:v>
                </c:pt>
                <c:pt idx="10">
                  <c:v>1036.807518715576</c:v>
                </c:pt>
                <c:pt idx="11">
                  <c:v>1053.1885646487403</c:v>
                </c:pt>
                <c:pt idx="12">
                  <c:v>1073.7514244359634</c:v>
                </c:pt>
                <c:pt idx="13">
                  <c:v>1088.5915450287596</c:v>
                </c:pt>
                <c:pt idx="14">
                  <c:v>1104.3446815586367</c:v>
                </c:pt>
                <c:pt idx="15">
                  <c:v>1120.3262501460488</c:v>
                </c:pt>
                <c:pt idx="16">
                  <c:v>1137.9840105085702</c:v>
                </c:pt>
                <c:pt idx="17">
                  <c:v>1162.6891519484136</c:v>
                </c:pt>
                <c:pt idx="18">
                  <c:v>1182.6846160684256</c:v>
                </c:pt>
                <c:pt idx="19">
                  <c:v>1217.8538245477439</c:v>
                </c:pt>
                <c:pt idx="20">
                  <c:v>1223.7592476003792</c:v>
                </c:pt>
                <c:pt idx="21">
                  <c:v>1232.4810150413186</c:v>
                </c:pt>
                <c:pt idx="22">
                  <c:v>1232.8355302702655</c:v>
                </c:pt>
                <c:pt idx="23">
                  <c:v>1240.5131453216607</c:v>
                </c:pt>
                <c:pt idx="24">
                  <c:v>1260.7901996492817</c:v>
                </c:pt>
                <c:pt idx="25">
                  <c:v>1264.2975875798115</c:v>
                </c:pt>
                <c:pt idx="26">
                  <c:v>1446.3296114396219</c:v>
                </c:pt>
                <c:pt idx="27">
                  <c:v>1484.4732251392595</c:v>
                </c:pt>
                <c:pt idx="28">
                  <c:v>1039.8543083619518</c:v>
                </c:pt>
                <c:pt idx="29">
                  <c:v>1095.5039619407146</c:v>
                </c:pt>
                <c:pt idx="30">
                  <c:v>1144.1568483917963</c:v>
                </c:pt>
                <c:pt idx="31">
                  <c:v>1193.3439437251818</c:v>
                </c:pt>
                <c:pt idx="32">
                  <c:v>1258.3318622097365</c:v>
                </c:pt>
                <c:pt idx="33">
                  <c:v>1346.7889462705098</c:v>
                </c:pt>
                <c:pt idx="34">
                  <c:v>1389.6801845551563</c:v>
                </c:pt>
                <c:pt idx="35">
                  <c:v>1425.358838824937</c:v>
                </c:pt>
                <c:pt idx="36">
                  <c:v>1493.158025010619</c:v>
                </c:pt>
                <c:pt idx="37">
                  <c:v>1563.2569375391231</c:v>
                </c:pt>
                <c:pt idx="38">
                  <c:v>1620.7747914662573</c:v>
                </c:pt>
                <c:pt idx="39">
                  <c:v>1687.5876597418171</c:v>
                </c:pt>
                <c:pt idx="40">
                  <c:v>1792.7231380526407</c:v>
                </c:pt>
                <c:pt idx="41">
                  <c:v>1835.175124360559</c:v>
                </c:pt>
                <c:pt idx="42">
                  <c:v>1906.2995159365937</c:v>
                </c:pt>
                <c:pt idx="43">
                  <c:v>1925.3270263174904</c:v>
                </c:pt>
                <c:pt idx="44">
                  <c:v>2015.4157935717419</c:v>
                </c:pt>
                <c:pt idx="45">
                  <c:v>2109.62228545464</c:v>
                </c:pt>
                <c:pt idx="46">
                  <c:v>2210.5134280369971</c:v>
                </c:pt>
                <c:pt idx="47">
                  <c:v>2316.5367286790643</c:v>
                </c:pt>
                <c:pt idx="48">
                  <c:v>2427.113330795873</c:v>
                </c:pt>
                <c:pt idx="49">
                  <c:v>2541.3932027096325</c:v>
                </c:pt>
                <c:pt idx="50">
                  <c:v>2662.1752156840289</c:v>
                </c:pt>
                <c:pt idx="51">
                  <c:v>2789.5125035884357</c:v>
                </c:pt>
                <c:pt idx="52">
                  <c:v>2925.329320409855</c:v>
                </c:pt>
                <c:pt idx="53">
                  <c:v>3066.1263144099576</c:v>
                </c:pt>
                <c:pt idx="54">
                  <c:v>3213.6068364019375</c:v>
                </c:pt>
                <c:pt idx="55">
                  <c:v>3368.652554190317</c:v>
                </c:pt>
                <c:pt idx="56">
                  <c:v>3528.3506028873485</c:v>
                </c:pt>
                <c:pt idx="57">
                  <c:v>3697.1482788966455</c:v>
                </c:pt>
                <c:pt idx="58">
                  <c:v>3875.0058926128049</c:v>
                </c:pt>
                <c:pt idx="59">
                  <c:v>4059.9727091195559</c:v>
                </c:pt>
                <c:pt idx="60">
                  <c:v>4254.0220836425115</c:v>
                </c:pt>
                <c:pt idx="61">
                  <c:v>4457.6427715452892</c:v>
                </c:pt>
                <c:pt idx="62">
                  <c:v>4671.0219997224585</c:v>
                </c:pt>
                <c:pt idx="63">
                  <c:v>4894.5859410113899</c:v>
                </c:pt>
                <c:pt idx="64">
                  <c:v>5128.8916207814118</c:v>
                </c:pt>
                <c:pt idx="65">
                  <c:v>5374.6801553181367</c:v>
                </c:pt>
                <c:pt idx="66">
                  <c:v>5632.3882839199005</c:v>
                </c:pt>
                <c:pt idx="67">
                  <c:v>5902.4964975802932</c:v>
                </c:pt>
                <c:pt idx="68">
                  <c:v>6185.2726224964235</c:v>
                </c:pt>
                <c:pt idx="69">
                  <c:v>6481.5050059282466</c:v>
                </c:pt>
                <c:pt idx="70">
                  <c:v>6791.8362837016321</c:v>
                </c:pt>
                <c:pt idx="71">
                  <c:v>7116.8611593189671</c:v>
                </c:pt>
                <c:pt idx="72">
                  <c:v>7457.6511834164157</c:v>
                </c:pt>
                <c:pt idx="73">
                  <c:v>7814.7818357695041</c:v>
                </c:pt>
                <c:pt idx="74">
                  <c:v>8188.9015807439146</c:v>
                </c:pt>
                <c:pt idx="75">
                  <c:v>8581.0075440770252</c:v>
                </c:pt>
                <c:pt idx="76">
                  <c:v>8991.9378645213219</c:v>
                </c:pt>
                <c:pt idx="77">
                  <c:v>9422.5605791947346</c:v>
                </c:pt>
                <c:pt idx="78">
                  <c:v>9873.8192745559754</c:v>
                </c:pt>
                <c:pt idx="79">
                  <c:v>10346.708539903721</c:v>
                </c:pt>
              </c:numCache>
            </c:numRef>
          </c:yVal>
          <c:smooth val="1"/>
          <c:extLst>
            <c:ext xmlns:c16="http://schemas.microsoft.com/office/drawing/2014/chart" uri="{C3380CC4-5D6E-409C-BE32-E72D297353CC}">
              <c16:uniqueId val="{00000001-8ABA-4158-94B3-650922E942F6}"/>
            </c:ext>
          </c:extLst>
        </c:ser>
        <c:ser>
          <c:idx val="1"/>
          <c:order val="2"/>
          <c:tx>
            <c:v>Improved Efficiency</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Forecast'!$D$87:$CE$87</c:f>
              <c:numCache>
                <c:formatCode>General</c:formatCode>
                <c:ptCount val="80"/>
                <c:pt idx="0">
                  <c:v>860.25759459096253</c:v>
                </c:pt>
                <c:pt idx="1">
                  <c:v>875.61007006143166</c:v>
                </c:pt>
                <c:pt idx="2">
                  <c:v>893.99085744441959</c:v>
                </c:pt>
                <c:pt idx="3">
                  <c:v>906.667885944251</c:v>
                </c:pt>
                <c:pt idx="4">
                  <c:v>923.86605180212734</c:v>
                </c:pt>
                <c:pt idx="5">
                  <c:v>943.81156396796507</c:v>
                </c:pt>
                <c:pt idx="6">
                  <c:v>964.16349523510985</c:v>
                </c:pt>
                <c:pt idx="7">
                  <c:v>986.44018672681455</c:v>
                </c:pt>
                <c:pt idx="8">
                  <c:v>1005.7775028022496</c:v>
                </c:pt>
                <c:pt idx="9">
                  <c:v>1020.750243835949</c:v>
                </c:pt>
                <c:pt idx="10">
                  <c:v>1036.807518715576</c:v>
                </c:pt>
                <c:pt idx="11">
                  <c:v>1053.1885646487403</c:v>
                </c:pt>
                <c:pt idx="12">
                  <c:v>1073.7514244359634</c:v>
                </c:pt>
                <c:pt idx="13">
                  <c:v>1088.5915450287596</c:v>
                </c:pt>
                <c:pt idx="14">
                  <c:v>1104.3446815586367</c:v>
                </c:pt>
                <c:pt idx="15">
                  <c:v>1120.3262501460488</c:v>
                </c:pt>
                <c:pt idx="16">
                  <c:v>1137.9840105085702</c:v>
                </c:pt>
                <c:pt idx="17">
                  <c:v>1162.6891519484136</c:v>
                </c:pt>
                <c:pt idx="18">
                  <c:v>1182.6846160684256</c:v>
                </c:pt>
                <c:pt idx="19">
                  <c:v>1217.8538245477439</c:v>
                </c:pt>
                <c:pt idx="20">
                  <c:v>1223.7592476003792</c:v>
                </c:pt>
                <c:pt idx="21">
                  <c:v>1232.4810150413186</c:v>
                </c:pt>
                <c:pt idx="22">
                  <c:v>1232.8355302702655</c:v>
                </c:pt>
                <c:pt idx="23">
                  <c:v>1240.5131453216607</c:v>
                </c:pt>
                <c:pt idx="24">
                  <c:v>1260.7901996492817</c:v>
                </c:pt>
                <c:pt idx="25">
                  <c:v>1264.2975875798115</c:v>
                </c:pt>
                <c:pt idx="26">
                  <c:v>1446.3296114396219</c:v>
                </c:pt>
                <c:pt idx="27">
                  <c:v>1484.4732251392595</c:v>
                </c:pt>
                <c:pt idx="28">
                  <c:v>1039.8543083619518</c:v>
                </c:pt>
                <c:pt idx="29">
                  <c:v>1095.5039619407146</c:v>
                </c:pt>
                <c:pt idx="30">
                  <c:v>1144.1568483917963</c:v>
                </c:pt>
                <c:pt idx="31">
                  <c:v>1193.3439437251818</c:v>
                </c:pt>
                <c:pt idx="32">
                  <c:v>1258.3318622097365</c:v>
                </c:pt>
                <c:pt idx="33">
                  <c:v>1346.7889462705098</c:v>
                </c:pt>
                <c:pt idx="34">
                  <c:v>1389.6801845551563</c:v>
                </c:pt>
                <c:pt idx="35">
                  <c:v>1425.358838824937</c:v>
                </c:pt>
                <c:pt idx="36">
                  <c:v>1493.158025010619</c:v>
                </c:pt>
                <c:pt idx="37">
                  <c:v>1563.2569375391231</c:v>
                </c:pt>
                <c:pt idx="38">
                  <c:v>1620.7747914662573</c:v>
                </c:pt>
                <c:pt idx="39">
                  <c:v>1687.5876597418171</c:v>
                </c:pt>
                <c:pt idx="40">
                  <c:v>1792.7231380526407</c:v>
                </c:pt>
                <c:pt idx="41">
                  <c:v>1835.175124360559</c:v>
                </c:pt>
                <c:pt idx="42">
                  <c:v>1906.2995159365937</c:v>
                </c:pt>
                <c:pt idx="43">
                  <c:v>1885.0629795048671</c:v>
                </c:pt>
                <c:pt idx="44">
                  <c:v>1933.0135512662803</c:v>
                </c:pt>
                <c:pt idx="45">
                  <c:v>1983.0890572111168</c:v>
                </c:pt>
                <c:pt idx="46">
                  <c:v>2037.4341518893448</c:v>
                </c:pt>
                <c:pt idx="47">
                  <c:v>2094.4381559359963</c:v>
                </c:pt>
                <c:pt idx="48">
                  <c:v>2153.4900908118584</c:v>
                </c:pt>
                <c:pt idx="49">
                  <c:v>2213.8434065532456</c:v>
                </c:pt>
                <c:pt idx="50">
                  <c:v>2277.6583110666957</c:v>
                </c:pt>
                <c:pt idx="51">
                  <c:v>2344.7995452776936</c:v>
                </c:pt>
                <c:pt idx="52">
                  <c:v>2416.4931063369745</c:v>
                </c:pt>
                <c:pt idx="53">
                  <c:v>2490.0284523966698</c:v>
                </c:pt>
                <c:pt idx="54">
                  <c:v>2566.5546331582068</c:v>
                </c:pt>
                <c:pt idx="55">
                  <c:v>2646.5548356814652</c:v>
                </c:pt>
                <c:pt idx="56">
                  <c:v>2728.0454934324803</c:v>
                </c:pt>
                <c:pt idx="57">
                  <c:v>2813.8423525926405</c:v>
                </c:pt>
                <c:pt idx="58">
                  <c:v>2903.7421556365375</c:v>
                </c:pt>
                <c:pt idx="59">
                  <c:v>2996.4553285350389</c:v>
                </c:pt>
                <c:pt idx="60">
                  <c:v>3093.085122264938</c:v>
                </c:pt>
                <c:pt idx="61">
                  <c:v>3193.8001359251994</c:v>
                </c:pt>
                <c:pt idx="62">
                  <c:v>3298.6013943958533</c:v>
                </c:pt>
                <c:pt idx="63">
                  <c:v>3407.6255538146797</c:v>
                </c:pt>
                <c:pt idx="64">
                  <c:v>3521.0728816219498</c:v>
                </c:pt>
                <c:pt idx="65">
                  <c:v>3639.2253962306404</c:v>
                </c:pt>
                <c:pt idx="66">
                  <c:v>3762.2046265634785</c:v>
                </c:pt>
                <c:pt idx="67">
                  <c:v>3890.1526958405066</c:v>
                </c:pt>
                <c:pt idx="68">
                  <c:v>4023.1194525132155</c:v>
                </c:pt>
                <c:pt idx="69">
                  <c:v>4161.3924756715851</c:v>
                </c:pt>
                <c:pt idx="70">
                  <c:v>4305.1854931793378</c:v>
                </c:pt>
                <c:pt idx="71">
                  <c:v>4454.6891465022518</c:v>
                </c:pt>
                <c:pt idx="72">
                  <c:v>4610.2816363648672</c:v>
                </c:pt>
                <c:pt idx="73">
                  <c:v>4772.1304778949871</c:v>
                </c:pt>
                <c:pt idx="74">
                  <c:v>4940.4363640485735</c:v>
                </c:pt>
                <c:pt idx="75">
                  <c:v>5115.5303411157283</c:v>
                </c:pt>
                <c:pt idx="76">
                  <c:v>5297.6761701665728</c:v>
                </c:pt>
                <c:pt idx="77">
                  <c:v>5487.1463509226332</c:v>
                </c:pt>
                <c:pt idx="78">
                  <c:v>5684.2373227225571</c:v>
                </c:pt>
                <c:pt idx="79">
                  <c:v>5889.2598742951022</c:v>
                </c:pt>
              </c:numCache>
            </c:numRef>
          </c:yVal>
          <c:smooth val="1"/>
          <c:extLst>
            <c:ext xmlns:c16="http://schemas.microsoft.com/office/drawing/2014/chart" uri="{C3380CC4-5D6E-409C-BE32-E72D297353CC}">
              <c16:uniqueId val="{00000002-8ABA-4158-94B3-650922E942F6}"/>
            </c:ext>
          </c:extLst>
        </c:ser>
        <c:dLbls>
          <c:showLegendKey val="0"/>
          <c:showVal val="0"/>
          <c:showCatName val="0"/>
          <c:showSerName val="0"/>
          <c:showPercent val="0"/>
          <c:showBubbleSize val="0"/>
        </c:dLbls>
        <c:axId val="684890192"/>
        <c:axId val="690604432"/>
      </c:scatterChart>
      <c:valAx>
        <c:axId val="684890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604432"/>
        <c:crosses val="autoZero"/>
        <c:crossBetween val="midCat"/>
      </c:valAx>
      <c:valAx>
        <c:axId val="6906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Primary</a:t>
                </a:r>
                <a:r>
                  <a:rPr lang="en-US" baseline="0"/>
                  <a:t> (ktoe)</a:t>
                </a:r>
                <a:endParaRPr lang="en-US"/>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890192"/>
        <c:crosses val="autoZero"/>
        <c:crossBetween val="midCat"/>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 and Emissions</a:t>
            </a:r>
          </a:p>
        </c:rich>
      </c:tx>
      <c:overlay val="0"/>
    </c:title>
    <c:autoTitleDeleted val="0"/>
    <c:plotArea>
      <c:layout/>
      <c:lineChart>
        <c:grouping val="standard"/>
        <c:varyColors val="0"/>
        <c:ser>
          <c:idx val="0"/>
          <c:order val="0"/>
          <c:tx>
            <c:v>BAU [ktoe]</c:v>
          </c:tx>
          <c:marker>
            <c:symbol val="none"/>
          </c:marker>
          <c:cat>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'03_Consumption Forecast'!$D$37:$CE$37</c:f>
              <c:numCache>
                <c:formatCode>0.00E+00</c:formatCode>
                <c:ptCount val="80"/>
                <c:pt idx="0">
                  <c:v>-1991475.6541380058</c:v>
                </c:pt>
                <c:pt idx="1">
                  <c:v>-2035478.4649001968</c:v>
                </c:pt>
                <c:pt idx="2">
                  <c:v>-2071720.9837282649</c:v>
                </c:pt>
                <c:pt idx="3">
                  <c:v>-2109970.7826403705</c:v>
                </c:pt>
                <c:pt idx="4">
                  <c:v>-2142655.2976323743</c:v>
                </c:pt>
                <c:pt idx="5">
                  <c:v>-2172954.8309747512</c:v>
                </c:pt>
                <c:pt idx="6">
                  <c:v>-2191056.8838543352</c:v>
                </c:pt>
                <c:pt idx="7">
                  <c:v>-2270210.9594622813</c:v>
                </c:pt>
                <c:pt idx="8">
                  <c:v>-2308279.7646899428</c:v>
                </c:pt>
                <c:pt idx="9">
                  <c:v>-2354268.7272716677</c:v>
                </c:pt>
                <c:pt idx="10">
                  <c:v>-2393558.2051390326</c:v>
                </c:pt>
                <c:pt idx="11">
                  <c:v>-2430371.4606598001</c:v>
                </c:pt>
                <c:pt idx="12">
                  <c:v>-2481537.5267796223</c:v>
                </c:pt>
                <c:pt idx="13">
                  <c:v>-2526445.1855692347</c:v>
                </c:pt>
                <c:pt idx="14">
                  <c:v>-2585694.6300505316</c:v>
                </c:pt>
                <c:pt idx="15">
                  <c:v>-2633308.9185795952</c:v>
                </c:pt>
                <c:pt idx="16">
                  <c:v>-2680244.8902085931</c:v>
                </c:pt>
                <c:pt idx="17">
                  <c:v>-2724794.2657304453</c:v>
                </c:pt>
                <c:pt idx="18">
                  <c:v>-2778671.8805153128</c:v>
                </c:pt>
                <c:pt idx="19">
                  <c:v>-2595824.4266479639</c:v>
                </c:pt>
                <c:pt idx="20">
                  <c:v>-2584076.5884958897</c:v>
                </c:pt>
                <c:pt idx="21">
                  <c:v>-2558306.8116423702</c:v>
                </c:pt>
                <c:pt idx="22">
                  <c:v>-2538091.5332341939</c:v>
                </c:pt>
                <c:pt idx="23">
                  <c:v>-2491244.5877607139</c:v>
                </c:pt>
                <c:pt idx="24">
                  <c:v>-2310567.9031050405</c:v>
                </c:pt>
                <c:pt idx="25">
                  <c:v>-2393196.4114228562</c:v>
                </c:pt>
                <c:pt idx="26">
                  <c:v>-2651455.1359815099</c:v>
                </c:pt>
                <c:pt idx="27">
                  <c:v>-2460742.7741059707</c:v>
                </c:pt>
                <c:pt idx="28">
                  <c:v>-1751068.9450376634</c:v>
                </c:pt>
                <c:pt idx="29">
                  <c:v>-2035907.1245925345</c:v>
                </c:pt>
                <c:pt idx="30">
                  <c:v>-1965332.3217881885</c:v>
                </c:pt>
                <c:pt idx="31">
                  <c:v>-1969803.1700808327</c:v>
                </c:pt>
                <c:pt idx="32">
                  <c:v>-2108296.9719443559</c:v>
                </c:pt>
                <c:pt idx="33">
                  <c:v>-1883433.4472360881</c:v>
                </c:pt>
                <c:pt idx="34">
                  <c:v>-2074821.1352937603</c:v>
                </c:pt>
                <c:pt idx="35">
                  <c:v>-2599204.6653157645</c:v>
                </c:pt>
                <c:pt idx="36">
                  <c:v>-2045211.8017429993</c:v>
                </c:pt>
                <c:pt idx="37">
                  <c:v>-2192990.4193384745</c:v>
                </c:pt>
                <c:pt idx="38">
                  <c:v>-2522788.8101777351</c:v>
                </c:pt>
                <c:pt idx="39">
                  <c:v>-2632849.1453805398</c:v>
                </c:pt>
                <c:pt idx="40">
                  <c:v>-2558182.1412011571</c:v>
                </c:pt>
                <c:pt idx="41">
                  <c:v>-3181771.2388909054</c:v>
                </c:pt>
                <c:pt idx="42">
                  <c:v>-3121534.4128531427</c:v>
                </c:pt>
                <c:pt idx="43">
                  <c:v>-2890304.7597289644</c:v>
                </c:pt>
                <c:pt idx="44">
                  <c:v>-2580856.4707688158</c:v>
                </c:pt>
                <c:pt idx="45">
                  <c:v>-2643942.4538238375</c:v>
                </c:pt>
                <c:pt idx="46">
                  <c:v>-2684795.8500213437</c:v>
                </c:pt>
                <c:pt idx="47">
                  <c:v>-2713576.9433743823</c:v>
                </c:pt>
                <c:pt idx="48">
                  <c:v>-2769150.0923803868</c:v>
                </c:pt>
                <c:pt idx="49">
                  <c:v>-2729827.0182342902</c:v>
                </c:pt>
                <c:pt idx="50">
                  <c:v>-2694736.5961223254</c:v>
                </c:pt>
                <c:pt idx="51">
                  <c:v>-2678453.8686098866</c:v>
                </c:pt>
                <c:pt idx="52">
                  <c:v>-2648847.2195207393</c:v>
                </c:pt>
                <c:pt idx="53">
                  <c:v>-2587243.3424368128</c:v>
                </c:pt>
                <c:pt idx="54">
                  <c:v>-2500205.7796000745</c:v>
                </c:pt>
                <c:pt idx="55">
                  <c:v>-2386692.0257332195</c:v>
                </c:pt>
                <c:pt idx="56">
                  <c:v>-2222834.2474788763</c:v>
                </c:pt>
                <c:pt idx="57">
                  <c:v>-2032031.3219902255</c:v>
                </c:pt>
                <c:pt idx="58">
                  <c:v>-1808097.6922520678</c:v>
                </c:pt>
                <c:pt idx="59">
                  <c:v>-1535088.1219876707</c:v>
                </c:pt>
                <c:pt idx="60">
                  <c:v>-1210988.4706740249</c:v>
                </c:pt>
                <c:pt idx="61">
                  <c:v>-830802.91704906523</c:v>
                </c:pt>
                <c:pt idx="62">
                  <c:v>-387303.53759456053</c:v>
                </c:pt>
                <c:pt idx="63">
                  <c:v>126610.82427696511</c:v>
                </c:pt>
                <c:pt idx="64">
                  <c:v>716600.02711167186</c:v>
                </c:pt>
                <c:pt idx="65">
                  <c:v>1391331.5235747248</c:v>
                </c:pt>
                <c:pt idx="66">
                  <c:v>2160757.7625369579</c:v>
                </c:pt>
                <c:pt idx="67">
                  <c:v>3033854.5465607382</c:v>
                </c:pt>
                <c:pt idx="68">
                  <c:v>4020896.241979409</c:v>
                </c:pt>
                <c:pt idx="69">
                  <c:v>5131864.8390614614</c:v>
                </c:pt>
                <c:pt idx="70">
                  <c:v>6377687.8407924846</c:v>
                </c:pt>
                <c:pt idx="71">
                  <c:v>7769896.2447896227</c:v>
                </c:pt>
                <c:pt idx="72">
                  <c:v>9320092.1664624028</c:v>
                </c:pt>
                <c:pt idx="73">
                  <c:v>11040949.976884205</c:v>
                </c:pt>
                <c:pt idx="74">
                  <c:v>12945523.867759135</c:v>
                </c:pt>
                <c:pt idx="75">
                  <c:v>15047272.821509946</c:v>
                </c:pt>
                <c:pt idx="76">
                  <c:v>17360103.034389973</c:v>
                </c:pt>
                <c:pt idx="77">
                  <c:v>19898282.861544322</c:v>
                </c:pt>
                <c:pt idx="78">
                  <c:v>22676336.571014736</c:v>
                </c:pt>
                <c:pt idx="79">
                  <c:v>25709056.579368226</c:v>
                </c:pt>
              </c:numCache>
            </c:numRef>
          </c:val>
          <c:smooth val="0"/>
          <c:extLst>
            <c:ext xmlns:c16="http://schemas.microsoft.com/office/drawing/2014/chart" uri="{C3380CC4-5D6E-409C-BE32-E72D297353CC}">
              <c16:uniqueId val="{0000000C-3B74-463A-9191-67F76CC401ED}"/>
            </c:ext>
          </c:extLst>
        </c:ser>
        <c:ser>
          <c:idx val="7"/>
          <c:order val="1"/>
          <c:tx>
            <c:v>FS [ktoe]</c:v>
          </c:tx>
          <c:marker>
            <c:symbol val="none"/>
          </c:marker>
          <c:cat>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'03_Consumption Forecast'!$D$65:$CE$65</c:f>
              <c:numCache>
                <c:formatCode>0.00E+00</c:formatCode>
                <c:ptCount val="80"/>
                <c:pt idx="0">
                  <c:v>878029.73666290194</c:v>
                </c:pt>
                <c:pt idx="1">
                  <c:v>881844.00293938327</c:v>
                </c:pt>
                <c:pt idx="2">
                  <c:v>905273.80579207838</c:v>
                </c:pt>
                <c:pt idx="3">
                  <c:v>909015.39417106553</c:v>
                </c:pt>
                <c:pt idx="4">
                  <c:v>933363.2406673329</c:v>
                </c:pt>
                <c:pt idx="5">
                  <c:v>970623.7397446048</c:v>
                </c:pt>
                <c:pt idx="6">
                  <c:v>1024675.8192933986</c:v>
                </c:pt>
                <c:pt idx="7">
                  <c:v>1006262.0806764521</c:v>
                </c:pt>
                <c:pt idx="8">
                  <c:v>1028915.9153029189</c:v>
                </c:pt>
                <c:pt idx="9">
                  <c:v>1039051.117480305</c:v>
                </c:pt>
                <c:pt idx="10">
                  <c:v>1054213.1368408094</c:v>
                </c:pt>
                <c:pt idx="11">
                  <c:v>1073270.0415901134</c:v>
                </c:pt>
                <c:pt idx="12">
                  <c:v>1087348.6228072518</c:v>
                </c:pt>
                <c:pt idx="13">
                  <c:v>1090251.7112281583</c:v>
                </c:pt>
                <c:pt idx="14">
                  <c:v>1077986.8570112702</c:v>
                </c:pt>
                <c:pt idx="15">
                  <c:v>1082499.5371665529</c:v>
                </c:pt>
                <c:pt idx="16">
                  <c:v>1092453.549705775</c:v>
                </c:pt>
                <c:pt idx="17">
                  <c:v>1126473.2671825653</c:v>
                </c:pt>
                <c:pt idx="18">
                  <c:v>1138264.2205434365</c:v>
                </c:pt>
                <c:pt idx="19">
                  <c:v>1434112.7707541927</c:v>
                </c:pt>
                <c:pt idx="20">
                  <c:v>1462094.4918707239</c:v>
                </c:pt>
                <c:pt idx="21">
                  <c:v>1515704.3208715466</c:v>
                </c:pt>
                <c:pt idx="22">
                  <c:v>1535879.3579333951</c:v>
                </c:pt>
                <c:pt idx="23">
                  <c:v>1615848.1021453273</c:v>
                </c:pt>
                <c:pt idx="24">
                  <c:v>1908187.5781399631</c:v>
                </c:pt>
                <c:pt idx="25">
                  <c:v>1836185.8654562046</c:v>
                </c:pt>
                <c:pt idx="26">
                  <c:v>2189251.0230834042</c:v>
                </c:pt>
                <c:pt idx="27">
                  <c:v>2516921.7074342156</c:v>
                </c:pt>
                <c:pt idx="28">
                  <c:v>1732675.5781524722</c:v>
                </c:pt>
                <c:pt idx="29">
                  <c:v>1637644.480310973</c:v>
                </c:pt>
                <c:pt idx="30">
                  <c:v>1876261.1038902854</c:v>
                </c:pt>
                <c:pt idx="31">
                  <c:v>2037058.3008804959</c:v>
                </c:pt>
                <c:pt idx="32">
                  <c:v>2116508.9100482608</c:v>
                </c:pt>
                <c:pt idx="33">
                  <c:v>2649278.3887076061</c:v>
                </c:pt>
                <c:pt idx="34">
                  <c:v>2600569.1516040014</c:v>
                </c:pt>
                <c:pt idx="35">
                  <c:v>2178560.2312278054</c:v>
                </c:pt>
                <c:pt idx="36">
                  <c:v>2974961.8014435065</c:v>
                </c:pt>
                <c:pt idx="37">
                  <c:v>3063774.0813866598</c:v>
                </c:pt>
                <c:pt idx="38">
                  <c:v>2922667.1088655265</c:v>
                </c:pt>
                <c:pt idx="39">
                  <c:v>3036097.6317685386</c:v>
                </c:pt>
                <c:pt idx="40">
                  <c:v>3468077.5774296159</c:v>
                </c:pt>
                <c:pt idx="41">
                  <c:v>2966385.3735407679</c:v>
                </c:pt>
                <c:pt idx="42">
                  <c:v>3268984.0770683358</c:v>
                </c:pt>
                <c:pt idx="43">
                  <c:v>3630856.7228162615</c:v>
                </c:pt>
                <c:pt idx="44">
                  <c:v>3857629.0538458554</c:v>
                </c:pt>
                <c:pt idx="45">
                  <c:v>4107427.4553676755</c:v>
                </c:pt>
                <c:pt idx="46">
                  <c:v>4401440.3527211379</c:v>
                </c:pt>
                <c:pt idx="47">
                  <c:v>4718642.9693315178</c:v>
                </c:pt>
                <c:pt idx="48">
                  <c:v>4999422.6735225869</c:v>
                </c:pt>
                <c:pt idx="49">
                  <c:v>5406950.0024312334</c:v>
                </c:pt>
                <c:pt idx="50">
                  <c:v>5819947.5284603536</c:v>
                </c:pt>
                <c:pt idx="51">
                  <c:v>6202908.6982070608</c:v>
                </c:pt>
                <c:pt idx="52">
                  <c:v>6613270.0173508972</c:v>
                </c:pt>
                <c:pt idx="53">
                  <c:v>7055042.6580468509</c:v>
                </c:pt>
                <c:pt idx="54">
                  <c:v>7522532.7073756745</c:v>
                </c:pt>
                <c:pt idx="55">
                  <c:v>8015416.3024161123</c:v>
                </c:pt>
                <c:pt idx="56">
                  <c:v>8550912.4158061054</c:v>
                </c:pt>
                <c:pt idx="57">
                  <c:v>9102461.4040284194</c:v>
                </c:pt>
                <c:pt idx="58">
                  <c:v>9673051.0761699025</c:v>
                </c:pt>
                <c:pt idx="59">
                  <c:v>10276254.287893081</c:v>
                </c:pt>
                <c:pt idx="60">
                  <c:v>10912376.315026617</c:v>
                </c:pt>
                <c:pt idx="61">
                  <c:v>11580760.575092614</c:v>
                </c:pt>
                <c:pt idx="62">
                  <c:v>12282246.012642842</c:v>
                </c:pt>
                <c:pt idx="63">
                  <c:v>13017998.101700258</c:v>
                </c:pt>
                <c:pt idx="64">
                  <c:v>13784874.85921007</c:v>
                </c:pt>
                <c:pt idx="65">
                  <c:v>14586222.063386012</c:v>
                </c:pt>
                <c:pt idx="66">
                  <c:v>15425358.062575066</c:v>
                </c:pt>
                <c:pt idx="67">
                  <c:v>16302825.491528908</c:v>
                </c:pt>
                <c:pt idx="68">
                  <c:v>17219318.949505374</c:v>
                </c:pt>
                <c:pt idx="69">
                  <c:v>18175993.492052227</c:v>
                </c:pt>
                <c:pt idx="70">
                  <c:v>19174218.276624188</c:v>
                </c:pt>
                <c:pt idx="71">
                  <c:v>20215605.874536902</c:v>
                </c:pt>
                <c:pt idx="72">
                  <c:v>21303262.362558704</c:v>
                </c:pt>
                <c:pt idx="73">
                  <c:v>22440617.950121667</c:v>
                </c:pt>
                <c:pt idx="74">
                  <c:v>23631771.170994397</c:v>
                </c:pt>
                <c:pt idx="75">
                  <c:v>24882769.56877166</c:v>
                </c:pt>
                <c:pt idx="76">
                  <c:v>26202749.587746602</c:v>
                </c:pt>
                <c:pt idx="77">
                  <c:v>27605877.726740666</c:v>
                </c:pt>
                <c:pt idx="78">
                  <c:v>29115085.155704062</c:v>
                </c:pt>
                <c:pt idx="79">
                  <c:v>30769553.930199154</c:v>
                </c:pt>
              </c:numCache>
            </c:numRef>
          </c:val>
          <c:smooth val="0"/>
          <c:extLst>
            <c:ext xmlns:c16="http://schemas.microsoft.com/office/drawing/2014/chart" uri="{C3380CC4-5D6E-409C-BE32-E72D297353CC}">
              <c16:uniqueId val="{0000000D-3B74-463A-9191-67F76CC401ED}"/>
            </c:ext>
          </c:extLst>
        </c:ser>
        <c:ser>
          <c:idx val="8"/>
          <c:order val="2"/>
          <c:tx>
            <c:v>IE [ktoe]</c:v>
          </c:tx>
          <c:marker>
            <c:symbol val="none"/>
          </c:marker>
          <c:cat>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'03_Consumption Forecast'!$D$91:$CE$91</c:f>
              <c:numCache>
                <c:formatCode>0.00E+00</c:formatCode>
                <c:ptCount val="80"/>
                <c:pt idx="0">
                  <c:v>878029.73666290194</c:v>
                </c:pt>
                <c:pt idx="1">
                  <c:v>881844.00293938327</c:v>
                </c:pt>
                <c:pt idx="2">
                  <c:v>905273.80579207838</c:v>
                </c:pt>
                <c:pt idx="3">
                  <c:v>909015.39417106553</c:v>
                </c:pt>
                <c:pt idx="4">
                  <c:v>933363.2406673329</c:v>
                </c:pt>
                <c:pt idx="5">
                  <c:v>970623.7397446048</c:v>
                </c:pt>
                <c:pt idx="6">
                  <c:v>1024675.8192933986</c:v>
                </c:pt>
                <c:pt idx="7">
                  <c:v>1006262.0806764521</c:v>
                </c:pt>
                <c:pt idx="8">
                  <c:v>1028915.9153029189</c:v>
                </c:pt>
                <c:pt idx="9">
                  <c:v>1039051.117480305</c:v>
                </c:pt>
                <c:pt idx="10">
                  <c:v>1054213.1368408094</c:v>
                </c:pt>
                <c:pt idx="11">
                  <c:v>1073270.0415901134</c:v>
                </c:pt>
                <c:pt idx="12">
                  <c:v>1087348.6228072518</c:v>
                </c:pt>
                <c:pt idx="13">
                  <c:v>1090251.7112281583</c:v>
                </c:pt>
                <c:pt idx="14">
                  <c:v>1077986.8570112702</c:v>
                </c:pt>
                <c:pt idx="15">
                  <c:v>1082499.5371665529</c:v>
                </c:pt>
                <c:pt idx="16">
                  <c:v>1092453.549705775</c:v>
                </c:pt>
                <c:pt idx="17">
                  <c:v>1126473.2671825653</c:v>
                </c:pt>
                <c:pt idx="18">
                  <c:v>1138264.2205434365</c:v>
                </c:pt>
                <c:pt idx="19">
                  <c:v>1434112.7707541927</c:v>
                </c:pt>
                <c:pt idx="20">
                  <c:v>1462094.4918707239</c:v>
                </c:pt>
                <c:pt idx="21">
                  <c:v>1515704.3208715466</c:v>
                </c:pt>
                <c:pt idx="22">
                  <c:v>1535879.3579333951</c:v>
                </c:pt>
                <c:pt idx="23">
                  <c:v>1615848.1021453273</c:v>
                </c:pt>
                <c:pt idx="24">
                  <c:v>1908187.5781399631</c:v>
                </c:pt>
                <c:pt idx="25">
                  <c:v>1836185.8654562046</c:v>
                </c:pt>
                <c:pt idx="26">
                  <c:v>2189251.0230834042</c:v>
                </c:pt>
                <c:pt idx="27">
                  <c:v>2516921.7074342156</c:v>
                </c:pt>
                <c:pt idx="28">
                  <c:v>1732675.5781524722</c:v>
                </c:pt>
                <c:pt idx="29">
                  <c:v>1637644.480310973</c:v>
                </c:pt>
                <c:pt idx="30">
                  <c:v>1876261.1038902854</c:v>
                </c:pt>
                <c:pt idx="31">
                  <c:v>2037058.3008804959</c:v>
                </c:pt>
                <c:pt idx="32">
                  <c:v>2116508.9100482608</c:v>
                </c:pt>
                <c:pt idx="33">
                  <c:v>2649278.3887076061</c:v>
                </c:pt>
                <c:pt idx="34">
                  <c:v>2600569.1516040014</c:v>
                </c:pt>
                <c:pt idx="35">
                  <c:v>2178560.2312278054</c:v>
                </c:pt>
                <c:pt idx="36">
                  <c:v>2974961.8014435065</c:v>
                </c:pt>
                <c:pt idx="37">
                  <c:v>3063774.0813866598</c:v>
                </c:pt>
                <c:pt idx="38">
                  <c:v>2922667.1088655265</c:v>
                </c:pt>
                <c:pt idx="39">
                  <c:v>3036097.6317685386</c:v>
                </c:pt>
                <c:pt idx="40">
                  <c:v>3468077.5774296159</c:v>
                </c:pt>
                <c:pt idx="41">
                  <c:v>2966385.3735407679</c:v>
                </c:pt>
                <c:pt idx="42">
                  <c:v>3268984.0770683358</c:v>
                </c:pt>
                <c:pt idx="43">
                  <c:v>3526158.6407170272</c:v>
                </c:pt>
                <c:pt idx="44">
                  <c:v>3650755.6864093812</c:v>
                </c:pt>
                <c:pt idx="45">
                  <c:v>3783685.7337992042</c:v>
                </c:pt>
                <c:pt idx="46">
                  <c:v>3947042.8420350738</c:v>
                </c:pt>
                <c:pt idx="47">
                  <c:v>4124833.2012045537</c:v>
                </c:pt>
                <c:pt idx="48">
                  <c:v>4275174.2062458396</c:v>
                </c:pt>
                <c:pt idx="49">
                  <c:v>4515688.8238253118</c:v>
                </c:pt>
                <c:pt idx="50">
                  <c:v>4752953.9314213786</c:v>
                </c:pt>
                <c:pt idx="51">
                  <c:v>4971357.0564445816</c:v>
                </c:pt>
                <c:pt idx="52">
                  <c:v>5204411.8521924019</c:v>
                </c:pt>
                <c:pt idx="53">
                  <c:v>5459899.7481424622</c:v>
                </c:pt>
                <c:pt idx="54">
                  <c:v>5732841.9497005222</c:v>
                </c:pt>
                <c:pt idx="55">
                  <c:v>6023491.5725667123</c:v>
                </c:pt>
                <c:pt idx="56">
                  <c:v>6347263.3741378225</c:v>
                </c:pt>
                <c:pt idx="57">
                  <c:v>6686940.0292193759</c:v>
                </c:pt>
                <c:pt idx="58">
                  <c:v>7044118.4142478267</c:v>
                </c:pt>
                <c:pt idx="59">
                  <c:v>7426544.5807224503</c:v>
                </c:pt>
                <c:pt idx="60">
                  <c:v>7836472.6840225309</c:v>
                </c:pt>
                <c:pt idx="61">
                  <c:v>8275227.3126527043</c:v>
                </c:pt>
                <c:pt idx="62">
                  <c:v>8745653.2348990366</c:v>
                </c:pt>
                <c:pt idx="63">
                  <c:v>9250493.0343119036</c:v>
                </c:pt>
                <c:pt idx="64">
                  <c:v>9790863.4949811585</c:v>
                </c:pt>
                <c:pt idx="65">
                  <c:v>10370767.233722685</c:v>
                </c:pt>
                <c:pt idx="66">
                  <c:v>10994807.228290699</c:v>
                </c:pt>
                <c:pt idx="67">
                  <c:v>11666248.537585689</c:v>
                </c:pt>
                <c:pt idx="68">
                  <c:v>12389369.04079685</c:v>
                </c:pt>
                <c:pt idx="69">
                  <c:v>13168369.039088683</c:v>
                </c:pt>
                <c:pt idx="70">
                  <c:v>14008032.634027511</c:v>
                </c:pt>
                <c:pt idx="71">
                  <c:v>14913538.917320825</c:v>
                </c:pt>
                <c:pt idx="72">
                  <c:v>15890168.554846663</c:v>
                </c:pt>
                <c:pt idx="73">
                  <c:v>16943878.214159474</c:v>
                </c:pt>
                <c:pt idx="74">
                  <c:v>18081142.82685842</c:v>
                </c:pt>
                <c:pt idx="75">
                  <c:v>19309123.377253413</c:v>
                </c:pt>
                <c:pt idx="76">
                  <c:v>20635365.004379041</c:v>
                </c:pt>
                <c:pt idx="77">
                  <c:v>22067952.141733229</c:v>
                </c:pt>
                <c:pt idx="78">
                  <c:v>23615453.755004223</c:v>
                </c:pt>
                <c:pt idx="79">
                  <c:v>25286980.796737812</c:v>
                </c:pt>
              </c:numCache>
            </c:numRef>
          </c:val>
          <c:smooth val="0"/>
          <c:extLst>
            <c:ext xmlns:c16="http://schemas.microsoft.com/office/drawing/2014/chart" uri="{C3380CC4-5D6E-409C-BE32-E72D297353CC}">
              <c16:uniqueId val="{0000000E-3B74-463A-9191-67F76CC401ED}"/>
            </c:ext>
          </c:extLst>
        </c:ser>
        <c:ser>
          <c:idx val="9"/>
          <c:order val="3"/>
          <c:tx>
            <c:v>BAU [T CO2e]</c:v>
          </c:tx>
          <c:spPr>
            <a:ln>
              <a:prstDash val="sysDash"/>
            </a:ln>
          </c:spPr>
          <c:marker>
            <c:symbol val="none"/>
          </c:marker>
          <c:val>
            <c:numRef>
              <c:f>'03_Consumption Forecast'!$D$35:$CE$35</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6077284.0697302893</c:v>
                </c:pt>
                <c:pt idx="44">
                  <c:v>6359008.6877166936</c:v>
                </c:pt>
                <c:pt idx="45">
                  <c:v>6653568.2145924037</c:v>
                </c:pt>
                <c:pt idx="46">
                  <c:v>6972193.7875700351</c:v>
                </c:pt>
                <c:pt idx="47">
                  <c:v>7307441.2812993303</c:v>
                </c:pt>
                <c:pt idx="48">
                  <c:v>7656454.4733581878</c:v>
                </c:pt>
                <c:pt idx="49">
                  <c:v>8016258.1978704976</c:v>
                </c:pt>
                <c:pt idx="50">
                  <c:v>8398273.0636873059</c:v>
                </c:pt>
                <c:pt idx="51">
                  <c:v>8800213.1851472221</c:v>
                </c:pt>
                <c:pt idx="52">
                  <c:v>9231577.499884773</c:v>
                </c:pt>
                <c:pt idx="53">
                  <c:v>9677617.1920017917</c:v>
                </c:pt>
                <c:pt idx="54">
                  <c:v>10145027.320579251</c:v>
                </c:pt>
                <c:pt idx="55">
                  <c:v>10636848.909294115</c:v>
                </c:pt>
                <c:pt idx="56">
                  <c:v>11139847.72194621</c:v>
                </c:pt>
                <c:pt idx="57">
                  <c:v>11671452.754768869</c:v>
                </c:pt>
                <c:pt idx="58">
                  <c:v>12232465.991961418</c:v>
                </c:pt>
                <c:pt idx="59">
                  <c:v>12816433.585150618</c:v>
                </c:pt>
                <c:pt idx="60">
                  <c:v>13429453.412939813</c:v>
                </c:pt>
                <c:pt idx="61">
                  <c:v>14073135.869906077</c:v>
                </c:pt>
                <c:pt idx="62">
                  <c:v>14747710.184337564</c:v>
                </c:pt>
                <c:pt idx="63">
                  <c:v>15454472.979422763</c:v>
                </c:pt>
                <c:pt idx="64">
                  <c:v>16195272.061553109</c:v>
                </c:pt>
                <c:pt idx="65">
                  <c:v>16972587.635783467</c:v>
                </c:pt>
                <c:pt idx="66">
                  <c:v>17787594.184261054</c:v>
                </c:pt>
                <c:pt idx="67">
                  <c:v>18641923.33824899</c:v>
                </c:pt>
                <c:pt idx="68">
                  <c:v>19536070.176600926</c:v>
                </c:pt>
                <c:pt idx="69">
                  <c:v>20472649.369432595</c:v>
                </c:pt>
                <c:pt idx="70">
                  <c:v>21453646.154121678</c:v>
                </c:pt>
                <c:pt idx="71">
                  <c:v>22480853.333848044</c:v>
                </c:pt>
                <c:pt idx="72">
                  <c:v>23558123.668532163</c:v>
                </c:pt>
                <c:pt idx="73">
                  <c:v>24687325.189214136</c:v>
                </c:pt>
                <c:pt idx="74">
                  <c:v>25870432.728980616</c:v>
                </c:pt>
                <c:pt idx="75">
                  <c:v>27110554.652119018</c:v>
                </c:pt>
                <c:pt idx="76">
                  <c:v>28410311.216403291</c:v>
                </c:pt>
                <c:pt idx="77">
                  <c:v>29772404.631448381</c:v>
                </c:pt>
                <c:pt idx="78">
                  <c:v>31199821.720297158</c:v>
                </c:pt>
                <c:pt idx="79">
                  <c:v>32695718.071965218</c:v>
                </c:pt>
              </c:numCache>
            </c:numRef>
          </c:val>
          <c:smooth val="0"/>
          <c:extLst>
            <c:ext xmlns:c16="http://schemas.microsoft.com/office/drawing/2014/chart" uri="{C3380CC4-5D6E-409C-BE32-E72D297353CC}">
              <c16:uniqueId val="{0000000F-3B74-463A-9191-67F76CC401ED}"/>
            </c:ext>
          </c:extLst>
        </c:ser>
        <c:ser>
          <c:idx val="10"/>
          <c:order val="4"/>
          <c:tx>
            <c:v>FS [T CO2e]</c:v>
          </c:tx>
          <c:spPr>
            <a:ln>
              <a:prstDash val="sysDash"/>
            </a:ln>
          </c:spPr>
          <c:marker>
            <c:symbol val="none"/>
          </c:marker>
          <c:val>
            <c:numRef>
              <c:f>'03_Consumption Forecast'!$D$62:$CE$62</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5902848.9465123601</c:v>
                </c:pt>
                <c:pt idx="44">
                  <c:v>6038648.7032046448</c:v>
                </c:pt>
                <c:pt idx="45">
                  <c:v>6174071.5999771096</c:v>
                </c:pt>
                <c:pt idx="46">
                  <c:v>6308777.3505671164</c:v>
                </c:pt>
                <c:pt idx="47">
                  <c:v>6442394.28230209</c:v>
                </c:pt>
                <c:pt idx="48">
                  <c:v>6574517.1264408827</c:v>
                </c:pt>
                <c:pt idx="49">
                  <c:v>6704704.6696155807</c:v>
                </c:pt>
                <c:pt idx="50">
                  <c:v>6832477.2581733111</c:v>
                </c:pt>
                <c:pt idx="51">
                  <c:v>6957314.1467525624</c:v>
                </c:pt>
                <c:pt idx="52">
                  <c:v>7078650.6819376303</c:v>
                </c:pt>
                <c:pt idx="53">
                  <c:v>7195875.3113168236</c:v>
                </c:pt>
                <c:pt idx="54">
                  <c:v>7308326.4077237453</c:v>
                </c:pt>
                <c:pt idx="55">
                  <c:v>7415288.8978643594</c:v>
                </c:pt>
                <c:pt idx="56">
                  <c:v>7515990.6839244626</c:v>
                </c:pt>
                <c:pt idx="57">
                  <c:v>7609598.8461105535</c:v>
                </c:pt>
                <c:pt idx="58">
                  <c:v>7695215.6134003885</c:v>
                </c:pt>
                <c:pt idx="59">
                  <c:v>7771874.0890656803</c:v>
                </c:pt>
                <c:pt idx="60">
                  <c:v>7838533.7167764278</c:v>
                </c:pt>
                <c:pt idx="61">
                  <c:v>7894075.4723023986</c:v>
                </c:pt>
                <c:pt idx="62">
                  <c:v>7937296.7649896853</c:v>
                </c:pt>
                <c:pt idx="63">
                  <c:v>7966906.0323072188</c:v>
                </c:pt>
                <c:pt idx="64">
                  <c:v>7981517.0098266099</c:v>
                </c:pt>
                <c:pt idx="65">
                  <c:v>7979642.6580167925</c:v>
                </c:pt>
                <c:pt idx="66">
                  <c:v>7959688.7261991417</c:v>
                </c:pt>
                <c:pt idx="67">
                  <c:v>7919946.932917105</c:v>
                </c:pt>
                <c:pt idx="68">
                  <c:v>7858587.740822956</c:v>
                </c:pt>
                <c:pt idx="69">
                  <c:v>7773652.70297061</c:v>
                </c:pt>
                <c:pt idx="70">
                  <c:v>7663046.3561238945</c:v>
                </c:pt>
                <c:pt idx="71">
                  <c:v>7524527.6353406757</c:v>
                </c:pt>
                <c:pt idx="72">
                  <c:v>7355700.7826711219</c:v>
                </c:pt>
                <c:pt idx="73">
                  <c:v>7154005.7213096563</c:v>
                </c:pt>
                <c:pt idx="74">
                  <c:v>6916707.864959782</c:v>
                </c:pt>
                <c:pt idx="75">
                  <c:v>6640887.3305058088</c:v>
                </c:pt>
                <c:pt idx="76">
                  <c:v>6323427.5203300808</c:v>
                </c:pt>
                <c:pt idx="77">
                  <c:v>5961003.038764149</c:v>
                </c:pt>
                <c:pt idx="78">
                  <c:v>5550066.9052128121</c:v>
                </c:pt>
                <c:pt idx="79">
                  <c:v>5086837.0244348571</c:v>
                </c:pt>
              </c:numCache>
            </c:numRef>
          </c:val>
          <c:smooth val="0"/>
          <c:extLst>
            <c:ext xmlns:c16="http://schemas.microsoft.com/office/drawing/2014/chart" uri="{C3380CC4-5D6E-409C-BE32-E72D297353CC}">
              <c16:uniqueId val="{00000010-3B74-463A-9191-67F76CC401ED}"/>
            </c:ext>
          </c:extLst>
        </c:ser>
        <c:ser>
          <c:idx val="11"/>
          <c:order val="5"/>
          <c:tx>
            <c:v>IE [T CO2e]</c:v>
          </c:tx>
          <c:spPr>
            <a:ln>
              <a:prstDash val="sysDash"/>
            </a:ln>
          </c:spPr>
          <c:marker>
            <c:symbol val="none"/>
          </c:marker>
          <c:val>
            <c:numRef>
              <c:f>'03_Consumption Forecast'!$D$88:$CE$88</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5942762.6214028932</c:v>
                </c:pt>
                <c:pt idx="44">
                  <c:v>6083704.2943967339</c:v>
                </c:pt>
                <c:pt idx="45">
                  <c:v>6230822.9996349439</c:v>
                </c:pt>
                <c:pt idx="46">
                  <c:v>6393939.07285666</c:v>
                </c:pt>
                <c:pt idx="47">
                  <c:v>6565413.9879206093</c:v>
                </c:pt>
                <c:pt idx="48">
                  <c:v>6742284.2035395959</c:v>
                </c:pt>
                <c:pt idx="49">
                  <c:v>6921920.2843628498</c:v>
                </c:pt>
                <c:pt idx="50">
                  <c:v>7113609.0765772471</c:v>
                </c:pt>
                <c:pt idx="51">
                  <c:v>7314435.2771211863</c:v>
                </c:pt>
                <c:pt idx="52">
                  <c:v>7531564.9602348115</c:v>
                </c:pt>
                <c:pt idx="53">
                  <c:v>7752884.7095219828</c:v>
                </c:pt>
                <c:pt idx="54">
                  <c:v>7983237.674127466</c:v>
                </c:pt>
                <c:pt idx="55">
                  <c:v>8224333.5608054725</c:v>
                </c:pt>
                <c:pt idx="56">
                  <c:v>8466042.9022594914</c:v>
                </c:pt>
                <c:pt idx="57">
                  <c:v>8720343.7150949463</c:v>
                </c:pt>
                <c:pt idx="58">
                  <c:v>8987491.506064387</c:v>
                </c:pt>
                <c:pt idx="59">
                  <c:v>9263241.3532974012</c:v>
                </c:pt>
                <c:pt idx="60">
                  <c:v>9550784.1329221036</c:v>
                </c:pt>
                <c:pt idx="61">
                  <c:v>9850660.6032563783</c:v>
                </c:pt>
                <c:pt idx="62">
                  <c:v>10162477.895043299</c:v>
                </c:pt>
                <c:pt idx="63">
                  <c:v>10486565.36144197</c:v>
                </c:pt>
                <c:pt idx="64">
                  <c:v>10823578.887089346</c:v>
                </c:pt>
                <c:pt idx="65">
                  <c:v>11174464.839395044</c:v>
                </c:pt>
                <c:pt idx="66">
                  <c:v>11539344.588372486</c:v>
                </c:pt>
                <c:pt idx="67">
                  <c:v>11918719.284705499</c:v>
                </c:pt>
                <c:pt idx="68">
                  <c:v>12312355.747562863</c:v>
                </c:pt>
                <c:pt idx="69">
                  <c:v>12721195.589709291</c:v>
                </c:pt>
                <c:pt idx="70">
                  <c:v>13145791.074819267</c:v>
                </c:pt>
                <c:pt idx="71">
                  <c:v>13586585.042154927</c:v>
                </c:pt>
                <c:pt idx="72">
                  <c:v>14045113.78218836</c:v>
                </c:pt>
                <c:pt idx="73">
                  <c:v>14521882.323489176</c:v>
                </c:pt>
                <c:pt idx="74">
                  <c:v>15017369.503005445</c:v>
                </c:pt>
                <c:pt idx="75">
                  <c:v>15532458.325701766</c:v>
                </c:pt>
                <c:pt idx="76">
                  <c:v>16067850.063958546</c:v>
                </c:pt>
                <c:pt idx="77">
                  <c:v>16624257.247777285</c:v>
                </c:pt>
                <c:pt idx="78">
                  <c:v>17202504.593439043</c:v>
                </c:pt>
                <c:pt idx="79">
                  <c:v>17803463.124688048</c:v>
                </c:pt>
              </c:numCache>
            </c:numRef>
          </c:val>
          <c:smooth val="0"/>
          <c:extLst>
            <c:ext xmlns:c16="http://schemas.microsoft.com/office/drawing/2014/chart" uri="{C3380CC4-5D6E-409C-BE32-E72D297353CC}">
              <c16:uniqueId val="{00000011-3B74-463A-9191-67F76CC401ED}"/>
            </c:ext>
          </c:extLst>
        </c:ser>
        <c:dLbls>
          <c:showLegendKey val="0"/>
          <c:showVal val="0"/>
          <c:showCatName val="0"/>
          <c:showSerName val="0"/>
          <c:showPercent val="0"/>
          <c:showBubbleSize val="0"/>
        </c:dLbls>
        <c:marker val="1"/>
        <c:smooth val="0"/>
        <c:axId val="747865680"/>
        <c:axId val="747863440"/>
      </c:lineChart>
      <c:lineChart>
        <c:grouping val="standard"/>
        <c:varyColors val="0"/>
        <c:ser>
          <c:idx val="2"/>
          <c:order val="6"/>
          <c:tx>
            <c:v>BAU [T CO2e]</c:v>
          </c:tx>
          <c:spPr>
            <a:ln w="28575" cap="rnd">
              <a:solidFill>
                <a:schemeClr val="accent3"/>
              </a:solidFill>
              <a:prstDash val="sysDash"/>
              <a:round/>
            </a:ln>
            <a:effectLst/>
          </c:spPr>
          <c:marker>
            <c:symbol val="none"/>
          </c:marker>
          <c:val>
            <c:numRef>
              <c:f>'03_Consumption Forecast'!$D$35:$CE$35</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6077284.0697302893</c:v>
                </c:pt>
                <c:pt idx="44">
                  <c:v>6359008.6877166936</c:v>
                </c:pt>
                <c:pt idx="45">
                  <c:v>6653568.2145924037</c:v>
                </c:pt>
                <c:pt idx="46">
                  <c:v>6972193.7875700351</c:v>
                </c:pt>
                <c:pt idx="47">
                  <c:v>7307441.2812993303</c:v>
                </c:pt>
                <c:pt idx="48">
                  <c:v>7656454.4733581878</c:v>
                </c:pt>
                <c:pt idx="49">
                  <c:v>8016258.1978704976</c:v>
                </c:pt>
                <c:pt idx="50">
                  <c:v>8398273.0636873059</c:v>
                </c:pt>
                <c:pt idx="51">
                  <c:v>8800213.1851472221</c:v>
                </c:pt>
                <c:pt idx="52">
                  <c:v>9231577.499884773</c:v>
                </c:pt>
                <c:pt idx="53">
                  <c:v>9677617.1920017917</c:v>
                </c:pt>
                <c:pt idx="54">
                  <c:v>10145027.320579251</c:v>
                </c:pt>
                <c:pt idx="55">
                  <c:v>10636848.909294115</c:v>
                </c:pt>
                <c:pt idx="56">
                  <c:v>11139847.72194621</c:v>
                </c:pt>
                <c:pt idx="57">
                  <c:v>11671452.754768869</c:v>
                </c:pt>
                <c:pt idx="58">
                  <c:v>12232465.991961418</c:v>
                </c:pt>
                <c:pt idx="59">
                  <c:v>12816433.585150618</c:v>
                </c:pt>
                <c:pt idx="60">
                  <c:v>13429453.412939813</c:v>
                </c:pt>
                <c:pt idx="61">
                  <c:v>14073135.869906077</c:v>
                </c:pt>
                <c:pt idx="62">
                  <c:v>14747710.184337564</c:v>
                </c:pt>
                <c:pt idx="63">
                  <c:v>15454472.979422763</c:v>
                </c:pt>
                <c:pt idx="64">
                  <c:v>16195272.061553109</c:v>
                </c:pt>
                <c:pt idx="65">
                  <c:v>16972587.635783467</c:v>
                </c:pt>
                <c:pt idx="66">
                  <c:v>17787594.184261054</c:v>
                </c:pt>
                <c:pt idx="67">
                  <c:v>18641923.33824899</c:v>
                </c:pt>
                <c:pt idx="68">
                  <c:v>19536070.176600926</c:v>
                </c:pt>
                <c:pt idx="69">
                  <c:v>20472649.369432595</c:v>
                </c:pt>
                <c:pt idx="70">
                  <c:v>21453646.154121678</c:v>
                </c:pt>
                <c:pt idx="71">
                  <c:v>22480853.333848044</c:v>
                </c:pt>
                <c:pt idx="72">
                  <c:v>23558123.668532163</c:v>
                </c:pt>
                <c:pt idx="73">
                  <c:v>24687325.189214136</c:v>
                </c:pt>
                <c:pt idx="74">
                  <c:v>25870432.728980616</c:v>
                </c:pt>
                <c:pt idx="75">
                  <c:v>27110554.652119018</c:v>
                </c:pt>
                <c:pt idx="76">
                  <c:v>28410311.216403291</c:v>
                </c:pt>
                <c:pt idx="77">
                  <c:v>29772404.631448381</c:v>
                </c:pt>
                <c:pt idx="78">
                  <c:v>31199821.720297158</c:v>
                </c:pt>
                <c:pt idx="79">
                  <c:v>32695718.071965218</c:v>
                </c:pt>
              </c:numCache>
            </c:numRef>
          </c:val>
          <c:smooth val="0"/>
          <c:extLst>
            <c:ext xmlns:c16="http://schemas.microsoft.com/office/drawing/2014/chart" uri="{C3380CC4-5D6E-409C-BE32-E72D297353CC}">
              <c16:uniqueId val="{00000007-3B74-463A-9191-67F76CC401ED}"/>
            </c:ext>
          </c:extLst>
        </c:ser>
        <c:ser>
          <c:idx val="4"/>
          <c:order val="7"/>
          <c:tx>
            <c:v>FS [T CO2e]</c:v>
          </c:tx>
          <c:spPr>
            <a:ln w="28575" cap="rnd">
              <a:solidFill>
                <a:schemeClr val="accent5"/>
              </a:solidFill>
              <a:prstDash val="sysDash"/>
              <a:round/>
            </a:ln>
            <a:effectLst/>
          </c:spPr>
          <c:marker>
            <c:symbol val="none"/>
          </c:marker>
          <c:val>
            <c:numRef>
              <c:f>'03_Consumption Forecast'!$D$62:$CE$62</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5902848.9465123601</c:v>
                </c:pt>
                <c:pt idx="44">
                  <c:v>6038648.7032046448</c:v>
                </c:pt>
                <c:pt idx="45">
                  <c:v>6174071.5999771096</c:v>
                </c:pt>
                <c:pt idx="46">
                  <c:v>6308777.3505671164</c:v>
                </c:pt>
                <c:pt idx="47">
                  <c:v>6442394.28230209</c:v>
                </c:pt>
                <c:pt idx="48">
                  <c:v>6574517.1264408827</c:v>
                </c:pt>
                <c:pt idx="49">
                  <c:v>6704704.6696155807</c:v>
                </c:pt>
                <c:pt idx="50">
                  <c:v>6832477.2581733111</c:v>
                </c:pt>
                <c:pt idx="51">
                  <c:v>6957314.1467525624</c:v>
                </c:pt>
                <c:pt idx="52">
                  <c:v>7078650.6819376303</c:v>
                </c:pt>
                <c:pt idx="53">
                  <c:v>7195875.3113168236</c:v>
                </c:pt>
                <c:pt idx="54">
                  <c:v>7308326.4077237453</c:v>
                </c:pt>
                <c:pt idx="55">
                  <c:v>7415288.8978643594</c:v>
                </c:pt>
                <c:pt idx="56">
                  <c:v>7515990.6839244626</c:v>
                </c:pt>
                <c:pt idx="57">
                  <c:v>7609598.8461105535</c:v>
                </c:pt>
                <c:pt idx="58">
                  <c:v>7695215.6134003885</c:v>
                </c:pt>
                <c:pt idx="59">
                  <c:v>7771874.0890656803</c:v>
                </c:pt>
                <c:pt idx="60">
                  <c:v>7838533.7167764278</c:v>
                </c:pt>
                <c:pt idx="61">
                  <c:v>7894075.4723023986</c:v>
                </c:pt>
                <c:pt idx="62">
                  <c:v>7937296.7649896853</c:v>
                </c:pt>
                <c:pt idx="63">
                  <c:v>7966906.0323072188</c:v>
                </c:pt>
                <c:pt idx="64">
                  <c:v>7981517.0098266099</c:v>
                </c:pt>
                <c:pt idx="65">
                  <c:v>7979642.6580167925</c:v>
                </c:pt>
                <c:pt idx="66">
                  <c:v>7959688.7261991417</c:v>
                </c:pt>
                <c:pt idx="67">
                  <c:v>7919946.932917105</c:v>
                </c:pt>
                <c:pt idx="68">
                  <c:v>7858587.740822956</c:v>
                </c:pt>
                <c:pt idx="69">
                  <c:v>7773652.70297061</c:v>
                </c:pt>
                <c:pt idx="70">
                  <c:v>7663046.3561238945</c:v>
                </c:pt>
                <c:pt idx="71">
                  <c:v>7524527.6353406757</c:v>
                </c:pt>
                <c:pt idx="72">
                  <c:v>7355700.7826711219</c:v>
                </c:pt>
                <c:pt idx="73">
                  <c:v>7154005.7213096563</c:v>
                </c:pt>
                <c:pt idx="74">
                  <c:v>6916707.864959782</c:v>
                </c:pt>
                <c:pt idx="75">
                  <c:v>6640887.3305058088</c:v>
                </c:pt>
                <c:pt idx="76">
                  <c:v>6323427.5203300808</c:v>
                </c:pt>
                <c:pt idx="77">
                  <c:v>5961003.038764149</c:v>
                </c:pt>
                <c:pt idx="78">
                  <c:v>5550066.9052128121</c:v>
                </c:pt>
                <c:pt idx="79">
                  <c:v>5086837.0244348571</c:v>
                </c:pt>
              </c:numCache>
            </c:numRef>
          </c:val>
          <c:smooth val="0"/>
          <c:extLst>
            <c:ext xmlns:c16="http://schemas.microsoft.com/office/drawing/2014/chart" uri="{C3380CC4-5D6E-409C-BE32-E72D297353CC}">
              <c16:uniqueId val="{00000009-3B74-463A-9191-67F76CC401ED}"/>
            </c:ext>
          </c:extLst>
        </c:ser>
        <c:ser>
          <c:idx val="6"/>
          <c:order val="8"/>
          <c:tx>
            <c:v>IE [T CO2e]</c:v>
          </c:tx>
          <c:spPr>
            <a:ln w="28575" cap="rnd">
              <a:solidFill>
                <a:schemeClr val="accent1">
                  <a:lumMod val="60000"/>
                </a:schemeClr>
              </a:solidFill>
              <a:prstDash val="sysDash"/>
              <a:round/>
            </a:ln>
            <a:effectLst/>
          </c:spPr>
          <c:marker>
            <c:symbol val="none"/>
          </c:marker>
          <c:val>
            <c:numRef>
              <c:f>'03_Consumption Forecast'!$D$88:$CE$88</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5942762.6214028932</c:v>
                </c:pt>
                <c:pt idx="44">
                  <c:v>6083704.2943967339</c:v>
                </c:pt>
                <c:pt idx="45">
                  <c:v>6230822.9996349439</c:v>
                </c:pt>
                <c:pt idx="46">
                  <c:v>6393939.07285666</c:v>
                </c:pt>
                <c:pt idx="47">
                  <c:v>6565413.9879206093</c:v>
                </c:pt>
                <c:pt idx="48">
                  <c:v>6742284.2035395959</c:v>
                </c:pt>
                <c:pt idx="49">
                  <c:v>6921920.2843628498</c:v>
                </c:pt>
                <c:pt idx="50">
                  <c:v>7113609.0765772471</c:v>
                </c:pt>
                <c:pt idx="51">
                  <c:v>7314435.2771211863</c:v>
                </c:pt>
                <c:pt idx="52">
                  <c:v>7531564.9602348115</c:v>
                </c:pt>
                <c:pt idx="53">
                  <c:v>7752884.7095219828</c:v>
                </c:pt>
                <c:pt idx="54">
                  <c:v>7983237.674127466</c:v>
                </c:pt>
                <c:pt idx="55">
                  <c:v>8224333.5608054725</c:v>
                </c:pt>
                <c:pt idx="56">
                  <c:v>8466042.9022594914</c:v>
                </c:pt>
                <c:pt idx="57">
                  <c:v>8720343.7150949463</c:v>
                </c:pt>
                <c:pt idx="58">
                  <c:v>8987491.506064387</c:v>
                </c:pt>
                <c:pt idx="59">
                  <c:v>9263241.3532974012</c:v>
                </c:pt>
                <c:pt idx="60">
                  <c:v>9550784.1329221036</c:v>
                </c:pt>
                <c:pt idx="61">
                  <c:v>9850660.6032563783</c:v>
                </c:pt>
                <c:pt idx="62">
                  <c:v>10162477.895043299</c:v>
                </c:pt>
                <c:pt idx="63">
                  <c:v>10486565.36144197</c:v>
                </c:pt>
                <c:pt idx="64">
                  <c:v>10823578.887089346</c:v>
                </c:pt>
                <c:pt idx="65">
                  <c:v>11174464.839395044</c:v>
                </c:pt>
                <c:pt idx="66">
                  <c:v>11539344.588372486</c:v>
                </c:pt>
                <c:pt idx="67">
                  <c:v>11918719.284705499</c:v>
                </c:pt>
                <c:pt idx="68">
                  <c:v>12312355.747562863</c:v>
                </c:pt>
                <c:pt idx="69">
                  <c:v>12721195.589709291</c:v>
                </c:pt>
                <c:pt idx="70">
                  <c:v>13145791.074819267</c:v>
                </c:pt>
                <c:pt idx="71">
                  <c:v>13586585.042154927</c:v>
                </c:pt>
                <c:pt idx="72">
                  <c:v>14045113.78218836</c:v>
                </c:pt>
                <c:pt idx="73">
                  <c:v>14521882.323489176</c:v>
                </c:pt>
                <c:pt idx="74">
                  <c:v>15017369.503005445</c:v>
                </c:pt>
                <c:pt idx="75">
                  <c:v>15532458.325701766</c:v>
                </c:pt>
                <c:pt idx="76">
                  <c:v>16067850.063958546</c:v>
                </c:pt>
                <c:pt idx="77">
                  <c:v>16624257.247777285</c:v>
                </c:pt>
                <c:pt idx="78">
                  <c:v>17202504.593439043</c:v>
                </c:pt>
                <c:pt idx="79">
                  <c:v>17803463.124688048</c:v>
                </c:pt>
              </c:numCache>
            </c:numRef>
          </c:val>
          <c:smooth val="0"/>
          <c:extLst>
            <c:ext xmlns:c16="http://schemas.microsoft.com/office/drawing/2014/chart" uri="{C3380CC4-5D6E-409C-BE32-E72D297353CC}">
              <c16:uniqueId val="{0000000B-3B74-463A-9191-67F76CC401ED}"/>
            </c:ext>
          </c:extLst>
        </c:ser>
        <c:dLbls>
          <c:showLegendKey val="0"/>
          <c:showVal val="0"/>
          <c:showCatName val="0"/>
          <c:showSerName val="0"/>
          <c:showPercent val="0"/>
          <c:showBubbleSize val="0"/>
        </c:dLbls>
        <c:marker val="1"/>
        <c:smooth val="0"/>
        <c:axId val="747879760"/>
        <c:axId val="747878800"/>
      </c:lineChart>
      <c:catAx>
        <c:axId val="74786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863440"/>
        <c:crosses val="autoZero"/>
        <c:auto val="1"/>
        <c:lblAlgn val="ctr"/>
        <c:lblOffset val="100"/>
        <c:tickLblSkip val="5"/>
        <c:noMultiLvlLbl val="0"/>
      </c:catAx>
      <c:valAx>
        <c:axId val="747863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Primary Energy (ktoe)</a:t>
                </a:r>
              </a:p>
            </c:rich>
          </c:tx>
          <c:overlay val="0"/>
          <c:spPr>
            <a:noFill/>
            <a:ln>
              <a:noFill/>
            </a:ln>
            <a:effectLst/>
          </c:spPr>
        </c:title>
        <c:numFmt formatCode="0.00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865680"/>
        <c:crosses val="autoZero"/>
        <c:crossBetween val="between"/>
      </c:valAx>
      <c:valAx>
        <c:axId val="74787880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Metric</a:t>
                </a:r>
                <a:r>
                  <a:rPr lang="en-US" baseline="0"/>
                  <a:t> Tons of CO2e</a:t>
                </a:r>
                <a:endParaRPr lang="en-US"/>
              </a:p>
            </c:rich>
          </c:tx>
          <c:overlay val="0"/>
          <c:spPr>
            <a:noFill/>
            <a:ln>
              <a:noFill/>
            </a:ln>
            <a:effectLst/>
          </c:spPr>
        </c:title>
        <c:numFmt formatCode="0.00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879760"/>
        <c:crosses val="max"/>
        <c:crossBetween val="between"/>
      </c:valAx>
      <c:catAx>
        <c:axId val="747879760"/>
        <c:scaling>
          <c:orientation val="minMax"/>
        </c:scaling>
        <c:delete val="1"/>
        <c:axPos val="b"/>
        <c:majorTickMark val="out"/>
        <c:minorTickMark val="none"/>
        <c:tickLblPos val="nextTo"/>
        <c:crossAx val="747878800"/>
        <c:crosses val="autoZero"/>
        <c:auto val="1"/>
        <c:lblAlgn val="ctr"/>
        <c:lblOffset val="100"/>
        <c:noMultiLvlLbl val="0"/>
      </c:cat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Scope 1 CO2</a:t>
            </a:r>
            <a:r>
              <a:rPr lang="en-US" baseline="0"/>
              <a:t>e Emissions</a:t>
            </a:r>
            <a:endParaRPr lang="en-US"/>
          </a:p>
        </c:rich>
      </c:tx>
      <c:overlay val="0"/>
      <c:spPr>
        <a:noFill/>
        <a:ln>
          <a:noFill/>
        </a:ln>
        <a:effectLst/>
      </c:spPr>
    </c:title>
    <c:autoTitleDeleted val="0"/>
    <c:plotArea>
      <c:layout/>
      <c:scatterChart>
        <c:scatterStyle val="smoothMarker"/>
        <c:varyColors val="0"/>
        <c:ser>
          <c:idx val="2"/>
          <c:order val="0"/>
          <c:tx>
            <c:v>FS</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Forecast'!$D$62:$CE$62</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5902848.9465123601</c:v>
                </c:pt>
                <c:pt idx="44">
                  <c:v>6038648.7032046448</c:v>
                </c:pt>
                <c:pt idx="45">
                  <c:v>6174071.5999771096</c:v>
                </c:pt>
                <c:pt idx="46">
                  <c:v>6308777.3505671164</c:v>
                </c:pt>
                <c:pt idx="47">
                  <c:v>6442394.28230209</c:v>
                </c:pt>
                <c:pt idx="48">
                  <c:v>6574517.1264408827</c:v>
                </c:pt>
                <c:pt idx="49">
                  <c:v>6704704.6696155807</c:v>
                </c:pt>
                <c:pt idx="50">
                  <c:v>6832477.2581733111</c:v>
                </c:pt>
                <c:pt idx="51">
                  <c:v>6957314.1467525624</c:v>
                </c:pt>
                <c:pt idx="52">
                  <c:v>7078650.6819376303</c:v>
                </c:pt>
                <c:pt idx="53">
                  <c:v>7195875.3113168236</c:v>
                </c:pt>
                <c:pt idx="54">
                  <c:v>7308326.4077237453</c:v>
                </c:pt>
                <c:pt idx="55">
                  <c:v>7415288.8978643594</c:v>
                </c:pt>
                <c:pt idx="56">
                  <c:v>7515990.6839244626</c:v>
                </c:pt>
                <c:pt idx="57">
                  <c:v>7609598.8461105535</c:v>
                </c:pt>
                <c:pt idx="58">
                  <c:v>7695215.6134003885</c:v>
                </c:pt>
                <c:pt idx="59">
                  <c:v>7771874.0890656803</c:v>
                </c:pt>
                <c:pt idx="60">
                  <c:v>7838533.7167764278</c:v>
                </c:pt>
                <c:pt idx="61">
                  <c:v>7894075.4723023986</c:v>
                </c:pt>
                <c:pt idx="62">
                  <c:v>7937296.7649896853</c:v>
                </c:pt>
                <c:pt idx="63">
                  <c:v>7966906.0323072188</c:v>
                </c:pt>
                <c:pt idx="64">
                  <c:v>7981517.0098266099</c:v>
                </c:pt>
                <c:pt idx="65">
                  <c:v>7979642.6580167925</c:v>
                </c:pt>
                <c:pt idx="66">
                  <c:v>7959688.7261991417</c:v>
                </c:pt>
                <c:pt idx="67">
                  <c:v>7919946.932917105</c:v>
                </c:pt>
                <c:pt idx="68">
                  <c:v>7858587.740822956</c:v>
                </c:pt>
                <c:pt idx="69">
                  <c:v>7773652.70297061</c:v>
                </c:pt>
                <c:pt idx="70">
                  <c:v>7663046.3561238945</c:v>
                </c:pt>
                <c:pt idx="71">
                  <c:v>7524527.6353406757</c:v>
                </c:pt>
                <c:pt idx="72">
                  <c:v>7355700.7826711219</c:v>
                </c:pt>
                <c:pt idx="73">
                  <c:v>7154005.7213096563</c:v>
                </c:pt>
                <c:pt idx="74">
                  <c:v>6916707.864959782</c:v>
                </c:pt>
                <c:pt idx="75">
                  <c:v>6640887.3305058088</c:v>
                </c:pt>
                <c:pt idx="76">
                  <c:v>6323427.5203300808</c:v>
                </c:pt>
                <c:pt idx="77">
                  <c:v>5961003.038764149</c:v>
                </c:pt>
                <c:pt idx="78">
                  <c:v>5550066.9052128121</c:v>
                </c:pt>
                <c:pt idx="79">
                  <c:v>5086837.0244348571</c:v>
                </c:pt>
              </c:numCache>
            </c:numRef>
          </c:yVal>
          <c:smooth val="1"/>
          <c:extLst>
            <c:ext xmlns:c16="http://schemas.microsoft.com/office/drawing/2014/chart" uri="{C3380CC4-5D6E-409C-BE32-E72D297353CC}">
              <c16:uniqueId val="{00000000-0EF9-48A7-8E25-C3B5893941C8}"/>
            </c:ext>
          </c:extLst>
        </c:ser>
        <c:ser>
          <c:idx val="0"/>
          <c:order val="1"/>
          <c:tx>
            <c:v>BaU</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Forecast'!$D$35:$CE$35</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6077284.0697302893</c:v>
                </c:pt>
                <c:pt idx="44">
                  <c:v>6359008.6877166936</c:v>
                </c:pt>
                <c:pt idx="45">
                  <c:v>6653568.2145924037</c:v>
                </c:pt>
                <c:pt idx="46">
                  <c:v>6972193.7875700351</c:v>
                </c:pt>
                <c:pt idx="47">
                  <c:v>7307441.2812993303</c:v>
                </c:pt>
                <c:pt idx="48">
                  <c:v>7656454.4733581878</c:v>
                </c:pt>
                <c:pt idx="49">
                  <c:v>8016258.1978704976</c:v>
                </c:pt>
                <c:pt idx="50">
                  <c:v>8398273.0636873059</c:v>
                </c:pt>
                <c:pt idx="51">
                  <c:v>8800213.1851472221</c:v>
                </c:pt>
                <c:pt idx="52">
                  <c:v>9231577.499884773</c:v>
                </c:pt>
                <c:pt idx="53">
                  <c:v>9677617.1920017917</c:v>
                </c:pt>
                <c:pt idx="54">
                  <c:v>10145027.320579251</c:v>
                </c:pt>
                <c:pt idx="55">
                  <c:v>10636848.909294115</c:v>
                </c:pt>
                <c:pt idx="56">
                  <c:v>11139847.72194621</c:v>
                </c:pt>
                <c:pt idx="57">
                  <c:v>11671452.754768869</c:v>
                </c:pt>
                <c:pt idx="58">
                  <c:v>12232465.991961418</c:v>
                </c:pt>
                <c:pt idx="59">
                  <c:v>12816433.585150618</c:v>
                </c:pt>
                <c:pt idx="60">
                  <c:v>13429453.412939813</c:v>
                </c:pt>
                <c:pt idx="61">
                  <c:v>14073135.869906077</c:v>
                </c:pt>
                <c:pt idx="62">
                  <c:v>14747710.184337564</c:v>
                </c:pt>
                <c:pt idx="63">
                  <c:v>15454472.979422763</c:v>
                </c:pt>
                <c:pt idx="64">
                  <c:v>16195272.061553109</c:v>
                </c:pt>
                <c:pt idx="65">
                  <c:v>16972587.635783467</c:v>
                </c:pt>
                <c:pt idx="66">
                  <c:v>17787594.184261054</c:v>
                </c:pt>
                <c:pt idx="67">
                  <c:v>18641923.33824899</c:v>
                </c:pt>
                <c:pt idx="68">
                  <c:v>19536070.176600926</c:v>
                </c:pt>
                <c:pt idx="69">
                  <c:v>20472649.369432595</c:v>
                </c:pt>
                <c:pt idx="70">
                  <c:v>21453646.154121678</c:v>
                </c:pt>
                <c:pt idx="71">
                  <c:v>22480853.333848044</c:v>
                </c:pt>
                <c:pt idx="72">
                  <c:v>23558123.668532163</c:v>
                </c:pt>
                <c:pt idx="73">
                  <c:v>24687325.189214136</c:v>
                </c:pt>
                <c:pt idx="74">
                  <c:v>25870432.728980616</c:v>
                </c:pt>
                <c:pt idx="75">
                  <c:v>27110554.652119018</c:v>
                </c:pt>
                <c:pt idx="76">
                  <c:v>28410311.216403291</c:v>
                </c:pt>
                <c:pt idx="77">
                  <c:v>29772404.631448381</c:v>
                </c:pt>
                <c:pt idx="78">
                  <c:v>31199821.720297158</c:v>
                </c:pt>
                <c:pt idx="79">
                  <c:v>32695718.071965218</c:v>
                </c:pt>
              </c:numCache>
            </c:numRef>
          </c:yVal>
          <c:smooth val="1"/>
          <c:extLst>
            <c:ext xmlns:c16="http://schemas.microsoft.com/office/drawing/2014/chart" uri="{C3380CC4-5D6E-409C-BE32-E72D297353CC}">
              <c16:uniqueId val="{00000001-0EF9-48A7-8E25-C3B5893941C8}"/>
            </c:ext>
          </c:extLst>
        </c:ser>
        <c:ser>
          <c:idx val="1"/>
          <c:order val="2"/>
          <c:tx>
            <c:v>IE</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Forecast'!$D$88:$CE$88</c:f>
              <c:numCache>
                <c:formatCode>0.00E+00</c:formatCode>
                <c:ptCount val="80"/>
                <c:pt idx="0">
                  <c:v>2856760.305406265</c:v>
                </c:pt>
                <c:pt idx="1">
                  <c:v>2908366.2554749264</c:v>
                </c:pt>
                <c:pt idx="2">
                  <c:v>2968357.5718219345</c:v>
                </c:pt>
                <c:pt idx="3">
                  <c:v>3010625.6030057315</c:v>
                </c:pt>
                <c:pt idx="4">
                  <c:v>3065572.3567305272</c:v>
                </c:pt>
                <c:pt idx="5">
                  <c:v>3128340.6125671696</c:v>
                </c:pt>
                <c:pt idx="6">
                  <c:v>3188795.064198642</c:v>
                </c:pt>
                <c:pt idx="7">
                  <c:v>3267084.9266197109</c:v>
                </c:pt>
                <c:pt idx="8">
                  <c:v>3327595.8145971675</c:v>
                </c:pt>
                <c:pt idx="9">
                  <c:v>3385472.0597367324</c:v>
                </c:pt>
                <c:pt idx="10">
                  <c:v>3436017.0660456014</c:v>
                </c:pt>
                <c:pt idx="11">
                  <c:v>3488052.1256941319</c:v>
                </c:pt>
                <c:pt idx="12">
                  <c:v>3558428.4260694995</c:v>
                </c:pt>
                <c:pt idx="13">
                  <c:v>3608492.1647862149</c:v>
                </c:pt>
                <c:pt idx="14">
                  <c:v>3662084.424231261</c:v>
                </c:pt>
                <c:pt idx="15">
                  <c:v>3715354.1796234706</c:v>
                </c:pt>
                <c:pt idx="16">
                  <c:v>3772281.3393337792</c:v>
                </c:pt>
                <c:pt idx="17">
                  <c:v>3850838.5969774257</c:v>
                </c:pt>
                <c:pt idx="18">
                  <c:v>3916494.722541247</c:v>
                </c:pt>
                <c:pt idx="19">
                  <c:v>4029175.4649720467</c:v>
                </c:pt>
                <c:pt idx="20">
                  <c:v>4045512.6387368115</c:v>
                </c:pt>
                <c:pt idx="21">
                  <c:v>4068454.2248389279</c:v>
                </c:pt>
                <c:pt idx="22">
                  <c:v>4063398.4443833996</c:v>
                </c:pt>
                <c:pt idx="23">
                  <c:v>4081211.2724593827</c:v>
                </c:pt>
                <c:pt idx="24">
                  <c:v>4099182.5437319512</c:v>
                </c:pt>
                <c:pt idx="25">
                  <c:v>4115568.2730506137</c:v>
                </c:pt>
                <c:pt idx="26">
                  <c:v>4697197.4169735508</c:v>
                </c:pt>
                <c:pt idx="27">
                  <c:v>4784201.7335620979</c:v>
                </c:pt>
                <c:pt idx="28">
                  <c:v>3322071.6198400008</c:v>
                </c:pt>
                <c:pt idx="29">
                  <c:v>3486658.4307255633</c:v>
                </c:pt>
                <c:pt idx="30">
                  <c:v>3613679.7763732215</c:v>
                </c:pt>
                <c:pt idx="31">
                  <c:v>3764688.6108627487</c:v>
                </c:pt>
                <c:pt idx="32">
                  <c:v>3979012.8283000505</c:v>
                </c:pt>
                <c:pt idx="33">
                  <c:v>4224393.4583565285</c:v>
                </c:pt>
                <c:pt idx="34">
                  <c:v>4363531.1868579471</c:v>
                </c:pt>
                <c:pt idx="35">
                  <c:v>4547621.2544968743</c:v>
                </c:pt>
                <c:pt idx="36">
                  <c:v>4661799.0788719989</c:v>
                </c:pt>
                <c:pt idx="37">
                  <c:v>4890098.5760109955</c:v>
                </c:pt>
                <c:pt idx="38">
                  <c:v>5097582.4197679283</c:v>
                </c:pt>
                <c:pt idx="39">
                  <c:v>5308332.0837795651</c:v>
                </c:pt>
                <c:pt idx="40">
                  <c:v>5634604.4697608445</c:v>
                </c:pt>
                <c:pt idx="41">
                  <c:v>5851706.6837775726</c:v>
                </c:pt>
                <c:pt idx="42">
                  <c:v>6050950.4778229902</c:v>
                </c:pt>
                <c:pt idx="43">
                  <c:v>5942762.6214028932</c:v>
                </c:pt>
                <c:pt idx="44">
                  <c:v>6083704.2943967339</c:v>
                </c:pt>
                <c:pt idx="45">
                  <c:v>6230822.9996349439</c:v>
                </c:pt>
                <c:pt idx="46">
                  <c:v>6393939.07285666</c:v>
                </c:pt>
                <c:pt idx="47">
                  <c:v>6565413.9879206093</c:v>
                </c:pt>
                <c:pt idx="48">
                  <c:v>6742284.2035395959</c:v>
                </c:pt>
                <c:pt idx="49">
                  <c:v>6921920.2843628498</c:v>
                </c:pt>
                <c:pt idx="50">
                  <c:v>7113609.0765772471</c:v>
                </c:pt>
                <c:pt idx="51">
                  <c:v>7314435.2771211863</c:v>
                </c:pt>
                <c:pt idx="52">
                  <c:v>7531564.9602348115</c:v>
                </c:pt>
                <c:pt idx="53">
                  <c:v>7752884.7095219828</c:v>
                </c:pt>
                <c:pt idx="54">
                  <c:v>7983237.674127466</c:v>
                </c:pt>
                <c:pt idx="55">
                  <c:v>8224333.5608054725</c:v>
                </c:pt>
                <c:pt idx="56">
                  <c:v>8466042.9022594914</c:v>
                </c:pt>
                <c:pt idx="57">
                  <c:v>8720343.7150949463</c:v>
                </c:pt>
                <c:pt idx="58">
                  <c:v>8987491.506064387</c:v>
                </c:pt>
                <c:pt idx="59">
                  <c:v>9263241.3532974012</c:v>
                </c:pt>
                <c:pt idx="60">
                  <c:v>9550784.1329221036</c:v>
                </c:pt>
                <c:pt idx="61">
                  <c:v>9850660.6032563783</c:v>
                </c:pt>
                <c:pt idx="62">
                  <c:v>10162477.895043299</c:v>
                </c:pt>
                <c:pt idx="63">
                  <c:v>10486565.36144197</c:v>
                </c:pt>
                <c:pt idx="64">
                  <c:v>10823578.887089346</c:v>
                </c:pt>
                <c:pt idx="65">
                  <c:v>11174464.839395044</c:v>
                </c:pt>
                <c:pt idx="66">
                  <c:v>11539344.588372486</c:v>
                </c:pt>
                <c:pt idx="67">
                  <c:v>11918719.284705499</c:v>
                </c:pt>
                <c:pt idx="68">
                  <c:v>12312355.747562863</c:v>
                </c:pt>
                <c:pt idx="69">
                  <c:v>12721195.589709291</c:v>
                </c:pt>
                <c:pt idx="70">
                  <c:v>13145791.074819267</c:v>
                </c:pt>
                <c:pt idx="71">
                  <c:v>13586585.042154927</c:v>
                </c:pt>
                <c:pt idx="72">
                  <c:v>14045113.78218836</c:v>
                </c:pt>
                <c:pt idx="73">
                  <c:v>14521882.323489176</c:v>
                </c:pt>
                <c:pt idx="74">
                  <c:v>15017369.503005445</c:v>
                </c:pt>
                <c:pt idx="75">
                  <c:v>15532458.325701766</c:v>
                </c:pt>
                <c:pt idx="76">
                  <c:v>16067850.063958546</c:v>
                </c:pt>
                <c:pt idx="77">
                  <c:v>16624257.247777285</c:v>
                </c:pt>
                <c:pt idx="78">
                  <c:v>17202504.593439043</c:v>
                </c:pt>
                <c:pt idx="79">
                  <c:v>17803463.124688048</c:v>
                </c:pt>
              </c:numCache>
            </c:numRef>
          </c:yVal>
          <c:smooth val="1"/>
          <c:extLst>
            <c:ext xmlns:c16="http://schemas.microsoft.com/office/drawing/2014/chart" uri="{C3380CC4-5D6E-409C-BE32-E72D297353CC}">
              <c16:uniqueId val="{00000002-0EF9-48A7-8E25-C3B5893941C8}"/>
            </c:ext>
          </c:extLst>
        </c:ser>
        <c:dLbls>
          <c:showLegendKey val="0"/>
          <c:showVal val="0"/>
          <c:showCatName val="0"/>
          <c:showSerName val="0"/>
          <c:showPercent val="0"/>
          <c:showBubbleSize val="0"/>
        </c:dLbls>
        <c:axId val="684890192"/>
        <c:axId val="690604432"/>
      </c:scatterChart>
      <c:valAx>
        <c:axId val="684890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604432"/>
        <c:crosses val="autoZero"/>
        <c:crossBetween val="midCat"/>
      </c:valAx>
      <c:valAx>
        <c:axId val="6906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Primary</a:t>
                </a:r>
                <a:r>
                  <a:rPr lang="en-US" baseline="0"/>
                  <a:t> (ktoe)</a:t>
                </a:r>
                <a:endParaRPr lang="en-US"/>
              </a:p>
            </c:rich>
          </c:tx>
          <c:overlay val="0"/>
          <c:spPr>
            <a:noFill/>
            <a:ln>
              <a:noFill/>
            </a:ln>
            <a:effectLst/>
          </c:sp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890192"/>
        <c:crosses val="autoZero"/>
        <c:crossBetween val="midCat"/>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Scope 2 CO2</a:t>
            </a:r>
            <a:r>
              <a:rPr lang="en-US" baseline="0"/>
              <a:t>e Emissions</a:t>
            </a:r>
            <a:endParaRPr lang="en-US"/>
          </a:p>
        </c:rich>
      </c:tx>
      <c:overlay val="0"/>
      <c:spPr>
        <a:noFill/>
        <a:ln>
          <a:noFill/>
        </a:ln>
        <a:effectLst/>
      </c:spPr>
    </c:title>
    <c:autoTitleDeleted val="0"/>
    <c:plotArea>
      <c:layout/>
      <c:scatterChart>
        <c:scatterStyle val="smoothMarker"/>
        <c:varyColors val="0"/>
        <c:ser>
          <c:idx val="2"/>
          <c:order val="0"/>
          <c:tx>
            <c:v>FS</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Forecast'!$D$63:$CE$63</c:f>
              <c:numCache>
                <c:formatCode>0.00E+00</c:formatCode>
                <c:ptCount val="80"/>
                <c:pt idx="0">
                  <c:v>12745.085394642858</c:v>
                </c:pt>
                <c:pt idx="1">
                  <c:v>8956.212364653471</c:v>
                </c:pt>
                <c:pt idx="2">
                  <c:v>8637.217698408549</c:v>
                </c:pt>
                <c:pt idx="3">
                  <c:v>8360.5738057044837</c:v>
                </c:pt>
                <c:pt idx="4">
                  <c:v>10446.181569180213</c:v>
                </c:pt>
                <c:pt idx="5">
                  <c:v>15237.958152185931</c:v>
                </c:pt>
                <c:pt idx="6">
                  <c:v>26937.63894909143</c:v>
                </c:pt>
                <c:pt idx="7">
                  <c:v>9388.1135190225577</c:v>
                </c:pt>
                <c:pt idx="8">
                  <c:v>9599.8653956938597</c:v>
                </c:pt>
                <c:pt idx="9">
                  <c:v>7847.7850152402143</c:v>
                </c:pt>
                <c:pt idx="10">
                  <c:v>11754.275934240643</c:v>
                </c:pt>
                <c:pt idx="11">
                  <c:v>15589.376555781626</c:v>
                </c:pt>
                <c:pt idx="12">
                  <c:v>10457.72351737445</c:v>
                </c:pt>
                <c:pt idx="13">
                  <c:v>8204.73201117807</c:v>
                </c:pt>
                <c:pt idx="14">
                  <c:v>1597.0628305409539</c:v>
                </c:pt>
                <c:pt idx="15">
                  <c:v>454.27612267750283</c:v>
                </c:pt>
                <c:pt idx="16">
                  <c:v>417.10058058894509</c:v>
                </c:pt>
                <c:pt idx="17">
                  <c:v>428.93593558505489</c:v>
                </c:pt>
                <c:pt idx="18">
                  <c:v>441.37851750241555</c:v>
                </c:pt>
                <c:pt idx="19">
                  <c:v>761.73243011037869</c:v>
                </c:pt>
                <c:pt idx="20">
                  <c:v>658.44162980188219</c:v>
                </c:pt>
                <c:pt idx="21">
                  <c:v>5556.9076749885062</c:v>
                </c:pt>
                <c:pt idx="22">
                  <c:v>10572.446784189458</c:v>
                </c:pt>
                <c:pt idx="23">
                  <c:v>25881.417446658303</c:v>
                </c:pt>
                <c:pt idx="24">
                  <c:v>119572.9375130525</c:v>
                </c:pt>
                <c:pt idx="25">
                  <c:v>113814.00382844709</c:v>
                </c:pt>
                <c:pt idx="26">
                  <c:v>143508.74209136289</c:v>
                </c:pt>
                <c:pt idx="27">
                  <c:v>193462.74797808856</c:v>
                </c:pt>
                <c:pt idx="28">
                  <c:v>161672.90335013464</c:v>
                </c:pt>
                <c:pt idx="29">
                  <c:v>186893.17417794431</c:v>
                </c:pt>
                <c:pt idx="30">
                  <c:v>227913.64930525227</c:v>
                </c:pt>
                <c:pt idx="31">
                  <c:v>242172.86009857987</c:v>
                </c:pt>
                <c:pt idx="32">
                  <c:v>245793.05369256661</c:v>
                </c:pt>
                <c:pt idx="33">
                  <c:v>308318.37758716563</c:v>
                </c:pt>
                <c:pt idx="34">
                  <c:v>311859.10003981442</c:v>
                </c:pt>
                <c:pt idx="35">
                  <c:v>230143.64204669555</c:v>
                </c:pt>
                <c:pt idx="36">
                  <c:v>358374.52431450679</c:v>
                </c:pt>
                <c:pt idx="37">
                  <c:v>366665.92471413891</c:v>
                </c:pt>
                <c:pt idx="38">
                  <c:v>347873.49927533307</c:v>
                </c:pt>
                <c:pt idx="39">
                  <c:v>360614.69336951367</c:v>
                </c:pt>
                <c:pt idx="40">
                  <c:v>391655.24886992888</c:v>
                </c:pt>
                <c:pt idx="41">
                  <c:v>296449.9286541011</c:v>
                </c:pt>
                <c:pt idx="42">
                  <c:v>339568.01209848881</c:v>
                </c:pt>
                <c:pt idx="43">
                  <c:v>404873.05897675041</c:v>
                </c:pt>
                <c:pt idx="44">
                  <c:v>454289.12440729962</c:v>
                </c:pt>
                <c:pt idx="45">
                  <c:v>507477.74100478814</c:v>
                </c:pt>
                <c:pt idx="46">
                  <c:v>564685.40510822297</c:v>
                </c:pt>
                <c:pt idx="47">
                  <c:v>626173.49942608352</c:v>
                </c:pt>
                <c:pt idx="48">
                  <c:v>692219.15018725651</c:v>
                </c:pt>
                <c:pt idx="49">
                  <c:v>763116.13209152978</c:v>
                </c:pt>
                <c:pt idx="50">
                  <c:v>839175.82366464974</c:v>
                </c:pt>
                <c:pt idx="51">
                  <c:v>920728.21576248284</c:v>
                </c:pt>
                <c:pt idx="52">
                  <c:v>1008122.976115727</c:v>
                </c:pt>
                <c:pt idx="53">
                  <c:v>1101730.572961279</c:v>
                </c:pt>
                <c:pt idx="54">
                  <c:v>1201943.4609692073</c:v>
                </c:pt>
                <c:pt idx="55">
                  <c:v>1309177.3328456841</c:v>
                </c:pt>
                <c:pt idx="56">
                  <c:v>1423872.4401727046</c:v>
                </c:pt>
                <c:pt idx="57">
                  <c:v>1546494.9872353864</c:v>
                </c:pt>
                <c:pt idx="58">
                  <c:v>1677538.6017876179</c:v>
                </c:pt>
                <c:pt idx="59">
                  <c:v>1817525.8869173483</c:v>
                </c:pt>
                <c:pt idx="60">
                  <c:v>1967010.0583943678</c:v>
                </c:pt>
                <c:pt idx="61">
                  <c:v>2126576.6721167061</c:v>
                </c:pt>
                <c:pt idx="62">
                  <c:v>2296845.4465172444</c:v>
                </c:pt>
                <c:pt idx="63">
                  <c:v>2478472.1850505583</c:v>
                </c:pt>
                <c:pt idx="64">
                  <c:v>2672150.8041519839</c:v>
                </c:pt>
                <c:pt idx="65">
                  <c:v>2878615.4723471412</c:v>
                </c:pt>
                <c:pt idx="66">
                  <c:v>3098642.8664914262</c:v>
                </c:pt>
                <c:pt idx="67">
                  <c:v>3333054.5514360522</c:v>
                </c:pt>
                <c:pt idx="68">
                  <c:v>3582719.4897509255</c:v>
                </c:pt>
                <c:pt idx="69">
                  <c:v>3848556.6884857938</c:v>
                </c:pt>
                <c:pt idx="70">
                  <c:v>4131537.9903206918</c:v>
                </c:pt>
                <c:pt idx="71">
                  <c:v>4432691.0168456361</c:v>
                </c:pt>
                <c:pt idx="72">
                  <c:v>4753102.2721187463</c:v>
                </c:pt>
                <c:pt idx="73">
                  <c:v>5093920.4150826847</c:v>
                </c:pt>
                <c:pt idx="74">
                  <c:v>5456359.7098724656</c:v>
                </c:pt>
                <c:pt idx="75">
                  <c:v>5841703.6635245578</c:v>
                </c:pt>
                <c:pt idx="76">
                  <c:v>6251308.8610989712</c:v>
                </c:pt>
                <c:pt idx="77">
                  <c:v>6686609.0087540392</c:v>
                </c:pt>
                <c:pt idx="78">
                  <c:v>7149119.1958690044</c:v>
                </c:pt>
                <c:pt idx="79">
                  <c:v>7640440.3878942197</c:v>
                </c:pt>
              </c:numCache>
            </c:numRef>
          </c:yVal>
          <c:smooth val="1"/>
          <c:extLst>
            <c:ext xmlns:c16="http://schemas.microsoft.com/office/drawing/2014/chart" uri="{C3380CC4-5D6E-409C-BE32-E72D297353CC}">
              <c16:uniqueId val="{00000000-4A78-4C6E-956E-46DB6B315B58}"/>
            </c:ext>
          </c:extLst>
        </c:ser>
        <c:ser>
          <c:idx val="0"/>
          <c:order val="1"/>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Forecast'!$D$36:$CE$36</c:f>
              <c:numCache>
                <c:formatCode>0.00E+00</c:formatCode>
                <c:ptCount val="80"/>
                <c:pt idx="0">
                  <c:v>12745.085394642858</c:v>
                </c:pt>
                <c:pt idx="1">
                  <c:v>8956.212364653471</c:v>
                </c:pt>
                <c:pt idx="2">
                  <c:v>8637.217698408549</c:v>
                </c:pt>
                <c:pt idx="3">
                  <c:v>8360.5738057044837</c:v>
                </c:pt>
                <c:pt idx="4">
                  <c:v>10446.181569180213</c:v>
                </c:pt>
                <c:pt idx="5">
                  <c:v>15237.958152185931</c:v>
                </c:pt>
                <c:pt idx="6">
                  <c:v>26937.63894909143</c:v>
                </c:pt>
                <c:pt idx="7">
                  <c:v>9388.1135190225577</c:v>
                </c:pt>
                <c:pt idx="8">
                  <c:v>9599.8653956938597</c:v>
                </c:pt>
                <c:pt idx="9">
                  <c:v>7847.7850152402143</c:v>
                </c:pt>
                <c:pt idx="10">
                  <c:v>11754.275934240643</c:v>
                </c:pt>
                <c:pt idx="11">
                  <c:v>15589.376555781626</c:v>
                </c:pt>
                <c:pt idx="12">
                  <c:v>10457.72351737445</c:v>
                </c:pt>
                <c:pt idx="13">
                  <c:v>8204.73201117807</c:v>
                </c:pt>
                <c:pt idx="14">
                  <c:v>1597.0628305409539</c:v>
                </c:pt>
                <c:pt idx="15">
                  <c:v>454.27612267750283</c:v>
                </c:pt>
                <c:pt idx="16">
                  <c:v>417.10058058894509</c:v>
                </c:pt>
                <c:pt idx="17">
                  <c:v>428.93593558505489</c:v>
                </c:pt>
                <c:pt idx="18">
                  <c:v>441.37851750241555</c:v>
                </c:pt>
                <c:pt idx="19">
                  <c:v>761.73243011037869</c:v>
                </c:pt>
                <c:pt idx="20">
                  <c:v>658.44162980188219</c:v>
                </c:pt>
                <c:pt idx="21">
                  <c:v>5556.9076749885062</c:v>
                </c:pt>
                <c:pt idx="22">
                  <c:v>10572.446784189458</c:v>
                </c:pt>
                <c:pt idx="23">
                  <c:v>25881.417446658303</c:v>
                </c:pt>
                <c:pt idx="24">
                  <c:v>119572.9375130525</c:v>
                </c:pt>
                <c:pt idx="25">
                  <c:v>113814.00382844709</c:v>
                </c:pt>
                <c:pt idx="26">
                  <c:v>143508.74209136289</c:v>
                </c:pt>
                <c:pt idx="27">
                  <c:v>193462.74797808856</c:v>
                </c:pt>
                <c:pt idx="28">
                  <c:v>161672.90335013464</c:v>
                </c:pt>
                <c:pt idx="29">
                  <c:v>186893.17417794431</c:v>
                </c:pt>
                <c:pt idx="30">
                  <c:v>227913.64930525227</c:v>
                </c:pt>
                <c:pt idx="31">
                  <c:v>242172.86009857987</c:v>
                </c:pt>
                <c:pt idx="32">
                  <c:v>245793.05369256661</c:v>
                </c:pt>
                <c:pt idx="33">
                  <c:v>308318.37758716563</c:v>
                </c:pt>
                <c:pt idx="34">
                  <c:v>311859.10003981442</c:v>
                </c:pt>
                <c:pt idx="35">
                  <c:v>230143.64204669555</c:v>
                </c:pt>
                <c:pt idx="36">
                  <c:v>358374.52431450679</c:v>
                </c:pt>
                <c:pt idx="37">
                  <c:v>366665.92471413891</c:v>
                </c:pt>
                <c:pt idx="38">
                  <c:v>347873.49927533307</c:v>
                </c:pt>
                <c:pt idx="39">
                  <c:v>360614.69336951367</c:v>
                </c:pt>
                <c:pt idx="40">
                  <c:v>391655.24886992888</c:v>
                </c:pt>
                <c:pt idx="41">
                  <c:v>296449.9286541011</c:v>
                </c:pt>
                <c:pt idx="42">
                  <c:v>339568.01209848881</c:v>
                </c:pt>
                <c:pt idx="43">
                  <c:v>389951.51576190413</c:v>
                </c:pt>
                <c:pt idx="44">
                  <c:v>411194.64764453878</c:v>
                </c:pt>
                <c:pt idx="45">
                  <c:v>433381.61101160338</c:v>
                </c:pt>
                <c:pt idx="46">
                  <c:v>453681.17928459338</c:v>
                </c:pt>
                <c:pt idx="47">
                  <c:v>474576.03758603381</c:v>
                </c:pt>
                <c:pt idx="48">
                  <c:v>497035.58972802776</c:v>
                </c:pt>
                <c:pt idx="49">
                  <c:v>520771.5079723919</c:v>
                </c:pt>
                <c:pt idx="50">
                  <c:v>543876.10823408724</c:v>
                </c:pt>
                <c:pt idx="51">
                  <c:v>569797.56404015911</c:v>
                </c:pt>
                <c:pt idx="52">
                  <c:v>594796.50778818456</c:v>
                </c:pt>
                <c:pt idx="53">
                  <c:v>621639.14483590925</c:v>
                </c:pt>
                <c:pt idx="54">
                  <c:v>649459.20991728897</c:v>
                </c:pt>
                <c:pt idx="55">
                  <c:v>678341.73291578493</c:v>
                </c:pt>
                <c:pt idx="56">
                  <c:v>711925.6398025736</c:v>
                </c:pt>
                <c:pt idx="57">
                  <c:v>748240.9581410645</c:v>
                </c:pt>
                <c:pt idx="58">
                  <c:v>785742.26237721683</c:v>
                </c:pt>
                <c:pt idx="59">
                  <c:v>823311.3288512713</c:v>
                </c:pt>
                <c:pt idx="60">
                  <c:v>862313.52944565227</c:v>
                </c:pt>
                <c:pt idx="61">
                  <c:v>902784.87611914636</c:v>
                </c:pt>
                <c:pt idx="62">
                  <c:v>945161.34712843609</c:v>
                </c:pt>
                <c:pt idx="63">
                  <c:v>989582.98277122842</c:v>
                </c:pt>
                <c:pt idx="64">
                  <c:v>1036070.7313902141</c:v>
                </c:pt>
                <c:pt idx="65">
                  <c:v>1084688.2983210387</c:v>
                </c:pt>
                <c:pt idx="66">
                  <c:v>1135773.5084750049</c:v>
                </c:pt>
                <c:pt idx="67">
                  <c:v>1189221.7917441591</c:v>
                </c:pt>
                <c:pt idx="68">
                  <c:v>1245439.0095299773</c:v>
                </c:pt>
                <c:pt idx="69">
                  <c:v>1304491.9258707727</c:v>
                </c:pt>
                <c:pt idx="70">
                  <c:v>1366576.2142315919</c:v>
                </c:pt>
                <c:pt idx="71">
                  <c:v>1431898.5924057066</c:v>
                </c:pt>
                <c:pt idx="72">
                  <c:v>1500181.3563544278</c:v>
                </c:pt>
                <c:pt idx="73">
                  <c:v>1571389.6206318967</c:v>
                </c:pt>
                <c:pt idx="74">
                  <c:v>1645700.4299723688</c:v>
                </c:pt>
                <c:pt idx="75">
                  <c:v>1723467.8801458287</c:v>
                </c:pt>
                <c:pt idx="76">
                  <c:v>1804896.7107079269</c:v>
                </c:pt>
                <c:pt idx="77">
                  <c:v>1890210.6196211034</c:v>
                </c:pt>
                <c:pt idx="78">
                  <c:v>1979598.5779429546</c:v>
                </c:pt>
                <c:pt idx="79">
                  <c:v>2073252.1263409632</c:v>
                </c:pt>
              </c:numCache>
            </c:numRef>
          </c:yVal>
          <c:smooth val="1"/>
          <c:extLst>
            <c:ext xmlns:c16="http://schemas.microsoft.com/office/drawing/2014/chart" uri="{C3380CC4-5D6E-409C-BE32-E72D297353CC}">
              <c16:uniqueId val="{00000001-4A78-4C6E-956E-46DB6B315B58}"/>
            </c:ext>
          </c:extLst>
        </c:ser>
        <c:ser>
          <c:idx val="1"/>
          <c:order val="2"/>
          <c:tx>
            <c:v>IE</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Forecast'!$D$89:$CE$89</c:f>
              <c:numCache>
                <c:formatCode>0.00E+00</c:formatCode>
                <c:ptCount val="80"/>
                <c:pt idx="0">
                  <c:v>12745.085394642858</c:v>
                </c:pt>
                <c:pt idx="1">
                  <c:v>8956.212364653471</c:v>
                </c:pt>
                <c:pt idx="2">
                  <c:v>8637.217698408549</c:v>
                </c:pt>
                <c:pt idx="3">
                  <c:v>8360.5738057044837</c:v>
                </c:pt>
                <c:pt idx="4">
                  <c:v>10446.181569180213</c:v>
                </c:pt>
                <c:pt idx="5">
                  <c:v>15237.958152185931</c:v>
                </c:pt>
                <c:pt idx="6">
                  <c:v>26937.63894909143</c:v>
                </c:pt>
                <c:pt idx="7">
                  <c:v>9388.1135190225577</c:v>
                </c:pt>
                <c:pt idx="8">
                  <c:v>9599.8653956938597</c:v>
                </c:pt>
                <c:pt idx="9">
                  <c:v>7847.7850152402143</c:v>
                </c:pt>
                <c:pt idx="10">
                  <c:v>11754.275934240643</c:v>
                </c:pt>
                <c:pt idx="11">
                  <c:v>15589.376555781626</c:v>
                </c:pt>
                <c:pt idx="12">
                  <c:v>10457.72351737445</c:v>
                </c:pt>
                <c:pt idx="13">
                  <c:v>8204.73201117807</c:v>
                </c:pt>
                <c:pt idx="14">
                  <c:v>1597.0628305409539</c:v>
                </c:pt>
                <c:pt idx="15">
                  <c:v>454.27612267750283</c:v>
                </c:pt>
                <c:pt idx="16">
                  <c:v>417.10058058894509</c:v>
                </c:pt>
                <c:pt idx="17">
                  <c:v>428.93593558505489</c:v>
                </c:pt>
                <c:pt idx="18">
                  <c:v>441.37851750241555</c:v>
                </c:pt>
                <c:pt idx="19">
                  <c:v>761.73243011037869</c:v>
                </c:pt>
                <c:pt idx="20">
                  <c:v>658.44162980188219</c:v>
                </c:pt>
                <c:pt idx="21">
                  <c:v>5556.9076749885062</c:v>
                </c:pt>
                <c:pt idx="22">
                  <c:v>10572.446784189458</c:v>
                </c:pt>
                <c:pt idx="23">
                  <c:v>25881.417446658303</c:v>
                </c:pt>
                <c:pt idx="24">
                  <c:v>119572.9375130525</c:v>
                </c:pt>
                <c:pt idx="25">
                  <c:v>113814.00382844709</c:v>
                </c:pt>
                <c:pt idx="26">
                  <c:v>143508.74209136289</c:v>
                </c:pt>
                <c:pt idx="27">
                  <c:v>193462.74797808856</c:v>
                </c:pt>
                <c:pt idx="28">
                  <c:v>161672.90335013464</c:v>
                </c:pt>
                <c:pt idx="29">
                  <c:v>186893.17417794431</c:v>
                </c:pt>
                <c:pt idx="30">
                  <c:v>227913.64930525227</c:v>
                </c:pt>
                <c:pt idx="31">
                  <c:v>242172.86009857987</c:v>
                </c:pt>
                <c:pt idx="32">
                  <c:v>245793.05369256661</c:v>
                </c:pt>
                <c:pt idx="33">
                  <c:v>308318.37758716563</c:v>
                </c:pt>
                <c:pt idx="34">
                  <c:v>311859.10003981442</c:v>
                </c:pt>
                <c:pt idx="35">
                  <c:v>230143.64204669555</c:v>
                </c:pt>
                <c:pt idx="36">
                  <c:v>358374.52431450679</c:v>
                </c:pt>
                <c:pt idx="37">
                  <c:v>366665.92471413891</c:v>
                </c:pt>
                <c:pt idx="38">
                  <c:v>347873.49927533307</c:v>
                </c:pt>
                <c:pt idx="39">
                  <c:v>360614.69336951367</c:v>
                </c:pt>
                <c:pt idx="40">
                  <c:v>391655.24886992888</c:v>
                </c:pt>
                <c:pt idx="41">
                  <c:v>296449.9286541011</c:v>
                </c:pt>
                <c:pt idx="42">
                  <c:v>339568.01209848881</c:v>
                </c:pt>
                <c:pt idx="43">
                  <c:v>389951.51576190413</c:v>
                </c:pt>
                <c:pt idx="44">
                  <c:v>411194.64764453878</c:v>
                </c:pt>
                <c:pt idx="45">
                  <c:v>433381.61101160338</c:v>
                </c:pt>
                <c:pt idx="46">
                  <c:v>453681.17928459338</c:v>
                </c:pt>
                <c:pt idx="47">
                  <c:v>474576.03758603381</c:v>
                </c:pt>
                <c:pt idx="48">
                  <c:v>497035.58972802776</c:v>
                </c:pt>
                <c:pt idx="49">
                  <c:v>520771.5079723919</c:v>
                </c:pt>
                <c:pt idx="50">
                  <c:v>543876.10823408724</c:v>
                </c:pt>
                <c:pt idx="51">
                  <c:v>569797.56404015911</c:v>
                </c:pt>
                <c:pt idx="52">
                  <c:v>594796.50778818456</c:v>
                </c:pt>
                <c:pt idx="53">
                  <c:v>621639.14483590925</c:v>
                </c:pt>
                <c:pt idx="54">
                  <c:v>649459.20991728897</c:v>
                </c:pt>
                <c:pt idx="55">
                  <c:v>678341.73291578493</c:v>
                </c:pt>
                <c:pt idx="56">
                  <c:v>711925.6398025736</c:v>
                </c:pt>
                <c:pt idx="57">
                  <c:v>748240.9581410645</c:v>
                </c:pt>
                <c:pt idx="58">
                  <c:v>785742.26237721683</c:v>
                </c:pt>
                <c:pt idx="59">
                  <c:v>823311.3288512713</c:v>
                </c:pt>
                <c:pt idx="60">
                  <c:v>862313.52944565227</c:v>
                </c:pt>
                <c:pt idx="61">
                  <c:v>902784.87611914636</c:v>
                </c:pt>
                <c:pt idx="62">
                  <c:v>945161.34712843609</c:v>
                </c:pt>
                <c:pt idx="63">
                  <c:v>989582.98277122842</c:v>
                </c:pt>
                <c:pt idx="64">
                  <c:v>1036070.7313902141</c:v>
                </c:pt>
                <c:pt idx="65">
                  <c:v>1084688.2983210387</c:v>
                </c:pt>
                <c:pt idx="66">
                  <c:v>1135773.5084750049</c:v>
                </c:pt>
                <c:pt idx="67">
                  <c:v>1189221.7917441591</c:v>
                </c:pt>
                <c:pt idx="68">
                  <c:v>1245439.0095299773</c:v>
                </c:pt>
                <c:pt idx="69">
                  <c:v>1304491.9258707727</c:v>
                </c:pt>
                <c:pt idx="70">
                  <c:v>1366576.2142315919</c:v>
                </c:pt>
                <c:pt idx="71">
                  <c:v>1431898.5924057066</c:v>
                </c:pt>
                <c:pt idx="72">
                  <c:v>1500181.3563544278</c:v>
                </c:pt>
                <c:pt idx="73">
                  <c:v>1571389.6206318967</c:v>
                </c:pt>
                <c:pt idx="74">
                  <c:v>1645700.4299723688</c:v>
                </c:pt>
                <c:pt idx="75">
                  <c:v>1723467.8801458287</c:v>
                </c:pt>
                <c:pt idx="76">
                  <c:v>1804896.7107079269</c:v>
                </c:pt>
                <c:pt idx="77">
                  <c:v>1890210.6196211034</c:v>
                </c:pt>
                <c:pt idx="78">
                  <c:v>1979598.5779429546</c:v>
                </c:pt>
                <c:pt idx="79">
                  <c:v>2073252.1263409632</c:v>
                </c:pt>
              </c:numCache>
            </c:numRef>
          </c:yVal>
          <c:smooth val="1"/>
          <c:extLst>
            <c:ext xmlns:c16="http://schemas.microsoft.com/office/drawing/2014/chart" uri="{C3380CC4-5D6E-409C-BE32-E72D297353CC}">
              <c16:uniqueId val="{00000002-4A78-4C6E-956E-46DB6B315B58}"/>
            </c:ext>
          </c:extLst>
        </c:ser>
        <c:dLbls>
          <c:showLegendKey val="0"/>
          <c:showVal val="0"/>
          <c:showCatName val="0"/>
          <c:showSerName val="0"/>
          <c:showPercent val="0"/>
          <c:showBubbleSize val="0"/>
        </c:dLbls>
        <c:axId val="684890192"/>
        <c:axId val="690604432"/>
      </c:scatterChart>
      <c:valAx>
        <c:axId val="684890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604432"/>
        <c:crosses val="autoZero"/>
        <c:crossBetween val="midCat"/>
      </c:valAx>
      <c:valAx>
        <c:axId val="690604432"/>
        <c:scaling>
          <c:orientation val="minMax"/>
          <c:min val="-1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Primary</a:t>
                </a:r>
                <a:r>
                  <a:rPr lang="en-US" baseline="0"/>
                  <a:t> (ktoe)</a:t>
                </a:r>
                <a:endParaRPr lang="en-US"/>
              </a:p>
            </c:rich>
          </c:tx>
          <c:overlay val="0"/>
          <c:spPr>
            <a:noFill/>
            <a:ln>
              <a:noFill/>
            </a:ln>
            <a:effectLst/>
          </c:sp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890192"/>
        <c:crosses val="autoZero"/>
        <c:crossBetween val="midCat"/>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Scope 3 CO2</a:t>
            </a:r>
            <a:r>
              <a:rPr lang="en-US" baseline="0"/>
              <a:t>e Emissions</a:t>
            </a:r>
            <a:endParaRPr lang="en-US"/>
          </a:p>
        </c:rich>
      </c:tx>
      <c:overlay val="0"/>
      <c:spPr>
        <a:noFill/>
        <a:ln>
          <a:noFill/>
        </a:ln>
        <a:effectLst/>
      </c:spPr>
    </c:title>
    <c:autoTitleDeleted val="0"/>
    <c:plotArea>
      <c:layout/>
      <c:scatterChart>
        <c:scatterStyle val="smoothMarker"/>
        <c:varyColors val="0"/>
        <c:ser>
          <c:idx val="2"/>
          <c:order val="0"/>
          <c:tx>
            <c:v>FS</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Forecast'!$D$64:$CE$64</c:f>
              <c:numCache>
                <c:formatCode>0.00E+00</c:formatCode>
                <c:ptCount val="80"/>
                <c:pt idx="0">
                  <c:v>-1991475.6541380058</c:v>
                </c:pt>
                <c:pt idx="1">
                  <c:v>-2035478.4649001968</c:v>
                </c:pt>
                <c:pt idx="2">
                  <c:v>-2071720.9837282649</c:v>
                </c:pt>
                <c:pt idx="3">
                  <c:v>-2109970.7826403705</c:v>
                </c:pt>
                <c:pt idx="4">
                  <c:v>-2142655.2976323743</c:v>
                </c:pt>
                <c:pt idx="5">
                  <c:v>-2172954.8309747512</c:v>
                </c:pt>
                <c:pt idx="6">
                  <c:v>-2191056.8838543352</c:v>
                </c:pt>
                <c:pt idx="7">
                  <c:v>-2270210.9594622813</c:v>
                </c:pt>
                <c:pt idx="8">
                  <c:v>-2308279.7646899428</c:v>
                </c:pt>
                <c:pt idx="9">
                  <c:v>-2354268.7272716677</c:v>
                </c:pt>
                <c:pt idx="10">
                  <c:v>-2393558.2051390326</c:v>
                </c:pt>
                <c:pt idx="11">
                  <c:v>-2430371.4606598001</c:v>
                </c:pt>
                <c:pt idx="12">
                  <c:v>-2481537.5267796223</c:v>
                </c:pt>
                <c:pt idx="13">
                  <c:v>-2526445.1855692347</c:v>
                </c:pt>
                <c:pt idx="14">
                  <c:v>-2585694.6300505316</c:v>
                </c:pt>
                <c:pt idx="15">
                  <c:v>-2633308.9185795952</c:v>
                </c:pt>
                <c:pt idx="16">
                  <c:v>-2680244.8902085931</c:v>
                </c:pt>
                <c:pt idx="17">
                  <c:v>-2724794.2657304453</c:v>
                </c:pt>
                <c:pt idx="18">
                  <c:v>-2778671.8805153128</c:v>
                </c:pt>
                <c:pt idx="19">
                  <c:v>-2595824.4266479639</c:v>
                </c:pt>
                <c:pt idx="20">
                  <c:v>-2584076.5884958897</c:v>
                </c:pt>
                <c:pt idx="21">
                  <c:v>-2558306.8116423702</c:v>
                </c:pt>
                <c:pt idx="22">
                  <c:v>-2538091.5332341939</c:v>
                </c:pt>
                <c:pt idx="23">
                  <c:v>-2491244.5877607139</c:v>
                </c:pt>
                <c:pt idx="24">
                  <c:v>-2310567.9031050405</c:v>
                </c:pt>
                <c:pt idx="25">
                  <c:v>-2393196.4114228562</c:v>
                </c:pt>
                <c:pt idx="26">
                  <c:v>-2651455.1359815099</c:v>
                </c:pt>
                <c:pt idx="27">
                  <c:v>-2460742.7741059707</c:v>
                </c:pt>
                <c:pt idx="28">
                  <c:v>-1751068.9450376634</c:v>
                </c:pt>
                <c:pt idx="29">
                  <c:v>-2035907.1245925345</c:v>
                </c:pt>
                <c:pt idx="30">
                  <c:v>-1965332.3217881885</c:v>
                </c:pt>
                <c:pt idx="31">
                  <c:v>-1969803.1700808327</c:v>
                </c:pt>
                <c:pt idx="32">
                  <c:v>-2108296.9719443559</c:v>
                </c:pt>
                <c:pt idx="33">
                  <c:v>-1883433.4472360881</c:v>
                </c:pt>
                <c:pt idx="34">
                  <c:v>-2074821.1352937603</c:v>
                </c:pt>
                <c:pt idx="35">
                  <c:v>-2599204.6653157645</c:v>
                </c:pt>
                <c:pt idx="36">
                  <c:v>-2045211.8017429993</c:v>
                </c:pt>
                <c:pt idx="37">
                  <c:v>-2192990.4193384745</c:v>
                </c:pt>
                <c:pt idx="38">
                  <c:v>-2522788.8101777351</c:v>
                </c:pt>
                <c:pt idx="39">
                  <c:v>-2632849.1453805398</c:v>
                </c:pt>
                <c:pt idx="40">
                  <c:v>-2558182.1412011571</c:v>
                </c:pt>
                <c:pt idx="41">
                  <c:v>-3181771.2388909054</c:v>
                </c:pt>
                <c:pt idx="42">
                  <c:v>-3121534.4128531427</c:v>
                </c:pt>
                <c:pt idx="43">
                  <c:v>-2676865.2826728495</c:v>
                </c:pt>
                <c:pt idx="44">
                  <c:v>-2635308.7737660892</c:v>
                </c:pt>
                <c:pt idx="45">
                  <c:v>-2574121.8856142224</c:v>
                </c:pt>
                <c:pt idx="46">
                  <c:v>-2472022.4029542012</c:v>
                </c:pt>
                <c:pt idx="47">
                  <c:v>-2349924.8123966558</c:v>
                </c:pt>
                <c:pt idx="48">
                  <c:v>-2267313.6031055525</c:v>
                </c:pt>
                <c:pt idx="49">
                  <c:v>-2060870.799275877</c:v>
                </c:pt>
                <c:pt idx="50">
                  <c:v>-1851705.5533776069</c:v>
                </c:pt>
                <c:pt idx="51">
                  <c:v>-1675133.6643079845</c:v>
                </c:pt>
                <c:pt idx="52">
                  <c:v>-1473503.64070246</c:v>
                </c:pt>
                <c:pt idx="53">
                  <c:v>-1242563.2262312518</c:v>
                </c:pt>
                <c:pt idx="54">
                  <c:v>-987737.16131727863</c:v>
                </c:pt>
                <c:pt idx="55">
                  <c:v>-709049.92829393223</c:v>
                </c:pt>
                <c:pt idx="56">
                  <c:v>-388950.70829106122</c:v>
                </c:pt>
                <c:pt idx="57">
                  <c:v>-53632.429317520931</c:v>
                </c:pt>
                <c:pt idx="58">
                  <c:v>300296.86098189652</c:v>
                </c:pt>
                <c:pt idx="59">
                  <c:v>686854.31191005185</c:v>
                </c:pt>
                <c:pt idx="60">
                  <c:v>1106832.5398558211</c:v>
                </c:pt>
                <c:pt idx="61">
                  <c:v>1560108.4306735098</c:v>
                </c:pt>
                <c:pt idx="62">
                  <c:v>2048103.8011359125</c:v>
                </c:pt>
                <c:pt idx="63">
                  <c:v>2572619.8843424805</c:v>
                </c:pt>
                <c:pt idx="64">
                  <c:v>3131207.0452314764</c:v>
                </c:pt>
                <c:pt idx="65">
                  <c:v>3727963.9330220781</c:v>
                </c:pt>
                <c:pt idx="66">
                  <c:v>4367026.469884498</c:v>
                </c:pt>
                <c:pt idx="67">
                  <c:v>5049824.007175751</c:v>
                </c:pt>
                <c:pt idx="68">
                  <c:v>5778011.7189314924</c:v>
                </c:pt>
                <c:pt idx="69">
                  <c:v>6553784.1005958244</c:v>
                </c:pt>
                <c:pt idx="70">
                  <c:v>7379633.9301796015</c:v>
                </c:pt>
                <c:pt idx="71">
                  <c:v>8258387.2223505899</c:v>
                </c:pt>
                <c:pt idx="72">
                  <c:v>9194459.3077688366</c:v>
                </c:pt>
                <c:pt idx="73">
                  <c:v>10192691.813729327</c:v>
                </c:pt>
                <c:pt idx="74">
                  <c:v>11258703.59616215</c:v>
                </c:pt>
                <c:pt idx="75">
                  <c:v>12400178.574741293</c:v>
                </c:pt>
                <c:pt idx="76">
                  <c:v>13628013.20631755</c:v>
                </c:pt>
                <c:pt idx="77">
                  <c:v>14958265.679222478</c:v>
                </c:pt>
                <c:pt idx="78">
                  <c:v>16415899.054622246</c:v>
                </c:pt>
                <c:pt idx="79">
                  <c:v>18042276.517870076</c:v>
                </c:pt>
              </c:numCache>
            </c:numRef>
          </c:yVal>
          <c:smooth val="1"/>
          <c:extLst>
            <c:ext xmlns:c16="http://schemas.microsoft.com/office/drawing/2014/chart" uri="{C3380CC4-5D6E-409C-BE32-E72D297353CC}">
              <c16:uniqueId val="{00000000-26FB-47E2-AA26-F0CA882E2F70}"/>
            </c:ext>
          </c:extLst>
        </c:ser>
        <c:ser>
          <c:idx val="0"/>
          <c:order val="1"/>
          <c:tx>
            <c:v>BaU</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Forecast'!$D$37:$CE$37</c:f>
              <c:numCache>
                <c:formatCode>0.00E+00</c:formatCode>
                <c:ptCount val="80"/>
                <c:pt idx="0">
                  <c:v>-1991475.6541380058</c:v>
                </c:pt>
                <c:pt idx="1">
                  <c:v>-2035478.4649001968</c:v>
                </c:pt>
                <c:pt idx="2">
                  <c:v>-2071720.9837282649</c:v>
                </c:pt>
                <c:pt idx="3">
                  <c:v>-2109970.7826403705</c:v>
                </c:pt>
                <c:pt idx="4">
                  <c:v>-2142655.2976323743</c:v>
                </c:pt>
                <c:pt idx="5">
                  <c:v>-2172954.8309747512</c:v>
                </c:pt>
                <c:pt idx="6">
                  <c:v>-2191056.8838543352</c:v>
                </c:pt>
                <c:pt idx="7">
                  <c:v>-2270210.9594622813</c:v>
                </c:pt>
                <c:pt idx="8">
                  <c:v>-2308279.7646899428</c:v>
                </c:pt>
                <c:pt idx="9">
                  <c:v>-2354268.7272716677</c:v>
                </c:pt>
                <c:pt idx="10">
                  <c:v>-2393558.2051390326</c:v>
                </c:pt>
                <c:pt idx="11">
                  <c:v>-2430371.4606598001</c:v>
                </c:pt>
                <c:pt idx="12">
                  <c:v>-2481537.5267796223</c:v>
                </c:pt>
                <c:pt idx="13">
                  <c:v>-2526445.1855692347</c:v>
                </c:pt>
                <c:pt idx="14">
                  <c:v>-2585694.6300505316</c:v>
                </c:pt>
                <c:pt idx="15">
                  <c:v>-2633308.9185795952</c:v>
                </c:pt>
                <c:pt idx="16">
                  <c:v>-2680244.8902085931</c:v>
                </c:pt>
                <c:pt idx="17">
                  <c:v>-2724794.2657304453</c:v>
                </c:pt>
                <c:pt idx="18">
                  <c:v>-2778671.8805153128</c:v>
                </c:pt>
                <c:pt idx="19">
                  <c:v>-2595824.4266479639</c:v>
                </c:pt>
                <c:pt idx="20">
                  <c:v>-2584076.5884958897</c:v>
                </c:pt>
                <c:pt idx="21">
                  <c:v>-2558306.8116423702</c:v>
                </c:pt>
                <c:pt idx="22">
                  <c:v>-2538091.5332341939</c:v>
                </c:pt>
                <c:pt idx="23">
                  <c:v>-2491244.5877607139</c:v>
                </c:pt>
                <c:pt idx="24">
                  <c:v>-2310567.9031050405</c:v>
                </c:pt>
                <c:pt idx="25">
                  <c:v>-2393196.4114228562</c:v>
                </c:pt>
                <c:pt idx="26">
                  <c:v>-2651455.1359815099</c:v>
                </c:pt>
                <c:pt idx="27">
                  <c:v>-2460742.7741059707</c:v>
                </c:pt>
                <c:pt idx="28">
                  <c:v>-1751068.9450376634</c:v>
                </c:pt>
                <c:pt idx="29">
                  <c:v>-2035907.1245925345</c:v>
                </c:pt>
                <c:pt idx="30">
                  <c:v>-1965332.3217881885</c:v>
                </c:pt>
                <c:pt idx="31">
                  <c:v>-1969803.1700808327</c:v>
                </c:pt>
                <c:pt idx="32">
                  <c:v>-2108296.9719443559</c:v>
                </c:pt>
                <c:pt idx="33">
                  <c:v>-1883433.4472360881</c:v>
                </c:pt>
                <c:pt idx="34">
                  <c:v>-2074821.1352937603</c:v>
                </c:pt>
                <c:pt idx="35">
                  <c:v>-2599204.6653157645</c:v>
                </c:pt>
                <c:pt idx="36">
                  <c:v>-2045211.8017429993</c:v>
                </c:pt>
                <c:pt idx="37">
                  <c:v>-2192990.4193384745</c:v>
                </c:pt>
                <c:pt idx="38">
                  <c:v>-2522788.8101777351</c:v>
                </c:pt>
                <c:pt idx="39">
                  <c:v>-2632849.1453805398</c:v>
                </c:pt>
                <c:pt idx="40">
                  <c:v>-2558182.1412011571</c:v>
                </c:pt>
                <c:pt idx="41">
                  <c:v>-3181771.2388909054</c:v>
                </c:pt>
                <c:pt idx="42">
                  <c:v>-3121534.4128531427</c:v>
                </c:pt>
                <c:pt idx="43">
                  <c:v>-2890304.7597289644</c:v>
                </c:pt>
                <c:pt idx="44">
                  <c:v>-2580856.4707688158</c:v>
                </c:pt>
                <c:pt idx="45">
                  <c:v>-2643942.4538238375</c:v>
                </c:pt>
                <c:pt idx="46">
                  <c:v>-2684795.8500213437</c:v>
                </c:pt>
                <c:pt idx="47">
                  <c:v>-2713576.9433743823</c:v>
                </c:pt>
                <c:pt idx="48">
                  <c:v>-2769150.0923803868</c:v>
                </c:pt>
                <c:pt idx="49">
                  <c:v>-2729827.0182342902</c:v>
                </c:pt>
                <c:pt idx="50">
                  <c:v>-2694736.5961223254</c:v>
                </c:pt>
                <c:pt idx="51">
                  <c:v>-2678453.8686098866</c:v>
                </c:pt>
                <c:pt idx="52">
                  <c:v>-2648847.2195207393</c:v>
                </c:pt>
                <c:pt idx="53">
                  <c:v>-2587243.3424368128</c:v>
                </c:pt>
                <c:pt idx="54">
                  <c:v>-2500205.7796000745</c:v>
                </c:pt>
                <c:pt idx="55">
                  <c:v>-2386692.0257332195</c:v>
                </c:pt>
                <c:pt idx="56">
                  <c:v>-2222834.2474788763</c:v>
                </c:pt>
                <c:pt idx="57">
                  <c:v>-2032031.3219902255</c:v>
                </c:pt>
                <c:pt idx="58">
                  <c:v>-1808097.6922520678</c:v>
                </c:pt>
                <c:pt idx="59">
                  <c:v>-1535088.1219876707</c:v>
                </c:pt>
                <c:pt idx="60">
                  <c:v>-1210988.4706740249</c:v>
                </c:pt>
                <c:pt idx="61">
                  <c:v>-830802.91704906523</c:v>
                </c:pt>
                <c:pt idx="62">
                  <c:v>-387303.53759456053</c:v>
                </c:pt>
                <c:pt idx="63">
                  <c:v>126610.82427696511</c:v>
                </c:pt>
                <c:pt idx="64">
                  <c:v>716600.02711167186</c:v>
                </c:pt>
                <c:pt idx="65">
                  <c:v>1391331.5235747248</c:v>
                </c:pt>
                <c:pt idx="66">
                  <c:v>2160757.7625369579</c:v>
                </c:pt>
                <c:pt idx="67">
                  <c:v>3033854.5465607382</c:v>
                </c:pt>
                <c:pt idx="68">
                  <c:v>4020896.241979409</c:v>
                </c:pt>
                <c:pt idx="69">
                  <c:v>5131864.8390614614</c:v>
                </c:pt>
                <c:pt idx="70">
                  <c:v>6377687.8407924846</c:v>
                </c:pt>
                <c:pt idx="71">
                  <c:v>7769896.2447896227</c:v>
                </c:pt>
                <c:pt idx="72">
                  <c:v>9320092.1664624028</c:v>
                </c:pt>
                <c:pt idx="73">
                  <c:v>11040949.976884205</c:v>
                </c:pt>
                <c:pt idx="74">
                  <c:v>12945523.867759135</c:v>
                </c:pt>
                <c:pt idx="75">
                  <c:v>15047272.821509946</c:v>
                </c:pt>
                <c:pt idx="76">
                  <c:v>17360103.034389973</c:v>
                </c:pt>
                <c:pt idx="77">
                  <c:v>19898282.861544322</c:v>
                </c:pt>
                <c:pt idx="78">
                  <c:v>22676336.571014736</c:v>
                </c:pt>
                <c:pt idx="79">
                  <c:v>25709056.579368226</c:v>
                </c:pt>
              </c:numCache>
            </c:numRef>
          </c:yVal>
          <c:smooth val="1"/>
          <c:extLst>
            <c:ext xmlns:c16="http://schemas.microsoft.com/office/drawing/2014/chart" uri="{C3380CC4-5D6E-409C-BE32-E72D297353CC}">
              <c16:uniqueId val="{00000001-26FB-47E2-AA26-F0CA882E2F70}"/>
            </c:ext>
          </c:extLst>
        </c:ser>
        <c:ser>
          <c:idx val="1"/>
          <c:order val="2"/>
          <c:tx>
            <c:v>IE</c:v>
          </c:tx>
          <c:marker>
            <c:symbol val="none"/>
          </c:marker>
          <c:xVal>
            <c:numRef>
              <c:f>'03_Consumption Forecast'!$D$1:$CE$1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xVal>
          <c:yVal>
            <c:numRef>
              <c:f>'03_Consumption Forecast'!$D$90:$CE$90</c:f>
              <c:numCache>
                <c:formatCode>0.00E+00</c:formatCode>
                <c:ptCount val="80"/>
                <c:pt idx="0">
                  <c:v>-1991475.6541380058</c:v>
                </c:pt>
                <c:pt idx="1">
                  <c:v>-2035478.4649001968</c:v>
                </c:pt>
                <c:pt idx="2">
                  <c:v>-2071720.9837282649</c:v>
                </c:pt>
                <c:pt idx="3">
                  <c:v>-2109970.7826403705</c:v>
                </c:pt>
                <c:pt idx="4">
                  <c:v>-2142655.2976323743</c:v>
                </c:pt>
                <c:pt idx="5">
                  <c:v>-2172954.8309747512</c:v>
                </c:pt>
                <c:pt idx="6">
                  <c:v>-2191056.8838543352</c:v>
                </c:pt>
                <c:pt idx="7">
                  <c:v>-2270210.9594622813</c:v>
                </c:pt>
                <c:pt idx="8">
                  <c:v>-2308279.7646899428</c:v>
                </c:pt>
                <c:pt idx="9">
                  <c:v>-2354268.7272716677</c:v>
                </c:pt>
                <c:pt idx="10">
                  <c:v>-2393558.2051390326</c:v>
                </c:pt>
                <c:pt idx="11">
                  <c:v>-2430371.4606598001</c:v>
                </c:pt>
                <c:pt idx="12">
                  <c:v>-2481537.5267796223</c:v>
                </c:pt>
                <c:pt idx="13">
                  <c:v>-2526445.1855692347</c:v>
                </c:pt>
                <c:pt idx="14">
                  <c:v>-2585694.6300505316</c:v>
                </c:pt>
                <c:pt idx="15">
                  <c:v>-2633308.9185795952</c:v>
                </c:pt>
                <c:pt idx="16">
                  <c:v>-2680244.8902085931</c:v>
                </c:pt>
                <c:pt idx="17">
                  <c:v>-2724794.2657304453</c:v>
                </c:pt>
                <c:pt idx="18">
                  <c:v>-2778671.8805153128</c:v>
                </c:pt>
                <c:pt idx="19">
                  <c:v>-2595824.4266479639</c:v>
                </c:pt>
                <c:pt idx="20">
                  <c:v>-2584076.5884958897</c:v>
                </c:pt>
                <c:pt idx="21">
                  <c:v>-2558306.8116423702</c:v>
                </c:pt>
                <c:pt idx="22">
                  <c:v>-2538091.5332341939</c:v>
                </c:pt>
                <c:pt idx="23">
                  <c:v>-2491244.5877607139</c:v>
                </c:pt>
                <c:pt idx="24">
                  <c:v>-2310567.9031050405</c:v>
                </c:pt>
                <c:pt idx="25">
                  <c:v>-2393196.4114228562</c:v>
                </c:pt>
                <c:pt idx="26">
                  <c:v>-2651455.1359815099</c:v>
                </c:pt>
                <c:pt idx="27">
                  <c:v>-2460742.7741059707</c:v>
                </c:pt>
                <c:pt idx="28">
                  <c:v>-1751068.9450376634</c:v>
                </c:pt>
                <c:pt idx="29">
                  <c:v>-2035907.1245925345</c:v>
                </c:pt>
                <c:pt idx="30">
                  <c:v>-1965332.3217881885</c:v>
                </c:pt>
                <c:pt idx="31">
                  <c:v>-1969803.1700808327</c:v>
                </c:pt>
                <c:pt idx="32">
                  <c:v>-2108296.9719443559</c:v>
                </c:pt>
                <c:pt idx="33">
                  <c:v>-1883433.4472360881</c:v>
                </c:pt>
                <c:pt idx="34">
                  <c:v>-2074821.1352937603</c:v>
                </c:pt>
                <c:pt idx="35">
                  <c:v>-2599204.6653157645</c:v>
                </c:pt>
                <c:pt idx="36">
                  <c:v>-2045211.8017429993</c:v>
                </c:pt>
                <c:pt idx="37">
                  <c:v>-2192990.4193384745</c:v>
                </c:pt>
                <c:pt idx="38">
                  <c:v>-2522788.8101777351</c:v>
                </c:pt>
                <c:pt idx="39">
                  <c:v>-2632849.1453805398</c:v>
                </c:pt>
                <c:pt idx="40">
                  <c:v>-2558182.1412011571</c:v>
                </c:pt>
                <c:pt idx="41">
                  <c:v>-3181771.2388909054</c:v>
                </c:pt>
                <c:pt idx="42">
                  <c:v>-3121534.4128531427</c:v>
                </c:pt>
                <c:pt idx="43">
                  <c:v>-2806555.4964477704</c:v>
                </c:pt>
                <c:pt idx="44">
                  <c:v>-2844143.2556318911</c:v>
                </c:pt>
                <c:pt idx="45">
                  <c:v>-2880518.8768473435</c:v>
                </c:pt>
                <c:pt idx="46">
                  <c:v>-2900577.4101061793</c:v>
                </c:pt>
                <c:pt idx="47">
                  <c:v>-2915156.8243020899</c:v>
                </c:pt>
                <c:pt idx="48">
                  <c:v>-2964145.5870217839</c:v>
                </c:pt>
                <c:pt idx="49">
                  <c:v>-2927002.9685099302</c:v>
                </c:pt>
                <c:pt idx="50">
                  <c:v>-2904531.2533899555</c:v>
                </c:pt>
                <c:pt idx="51">
                  <c:v>-2912875.7847167635</c:v>
                </c:pt>
                <c:pt idx="52">
                  <c:v>-2921949.6158305947</c:v>
                </c:pt>
                <c:pt idx="53">
                  <c:v>-2914624.1062154295</c:v>
                </c:pt>
                <c:pt idx="54">
                  <c:v>-2899854.934344233</c:v>
                </c:pt>
                <c:pt idx="55">
                  <c:v>-2879183.7211545445</c:v>
                </c:pt>
                <c:pt idx="56">
                  <c:v>-2830705.1679242421</c:v>
                </c:pt>
                <c:pt idx="57">
                  <c:v>-2781644.6440166347</c:v>
                </c:pt>
                <c:pt idx="58">
                  <c:v>-2729115.3541937778</c:v>
                </c:pt>
                <c:pt idx="59">
                  <c:v>-2660008.1014262224</c:v>
                </c:pt>
                <c:pt idx="60">
                  <c:v>-2576624.9783452246</c:v>
                </c:pt>
                <c:pt idx="61">
                  <c:v>-2478218.1667228201</c:v>
                </c:pt>
                <c:pt idx="62">
                  <c:v>-2361986.007272698</c:v>
                </c:pt>
                <c:pt idx="63">
                  <c:v>-2225655.3099012952</c:v>
                </c:pt>
                <c:pt idx="64">
                  <c:v>-2068786.1234984007</c:v>
                </c:pt>
                <c:pt idx="65">
                  <c:v>-1888385.903993398</c:v>
                </c:pt>
                <c:pt idx="66">
                  <c:v>-1680310.8685567919</c:v>
                </c:pt>
                <c:pt idx="67">
                  <c:v>-1441692.53886397</c:v>
                </c:pt>
                <c:pt idx="68">
                  <c:v>-1168425.7162959911</c:v>
                </c:pt>
                <c:pt idx="69">
                  <c:v>-857318.47649138048</c:v>
                </c:pt>
                <c:pt idx="70">
                  <c:v>-504334.65502334759</c:v>
                </c:pt>
                <c:pt idx="71">
                  <c:v>-104944.71723980829</c:v>
                </c:pt>
                <c:pt idx="72">
                  <c:v>344873.41630387492</c:v>
                </c:pt>
                <c:pt idx="73">
                  <c:v>850606.27003840171</c:v>
                </c:pt>
                <c:pt idx="74">
                  <c:v>1418072.8938806057</c:v>
                </c:pt>
                <c:pt idx="75">
                  <c:v>2053197.1714058183</c:v>
                </c:pt>
                <c:pt idx="76">
                  <c:v>2762618.2297125682</c:v>
                </c:pt>
                <c:pt idx="77">
                  <c:v>3553484.2743348405</c:v>
                </c:pt>
                <c:pt idx="78">
                  <c:v>4433350.5836222246</c:v>
                </c:pt>
                <c:pt idx="79">
                  <c:v>5410265.5457088016</c:v>
                </c:pt>
              </c:numCache>
            </c:numRef>
          </c:yVal>
          <c:smooth val="1"/>
          <c:extLst>
            <c:ext xmlns:c16="http://schemas.microsoft.com/office/drawing/2014/chart" uri="{C3380CC4-5D6E-409C-BE32-E72D297353CC}">
              <c16:uniqueId val="{00000002-26FB-47E2-AA26-F0CA882E2F70}"/>
            </c:ext>
          </c:extLst>
        </c:ser>
        <c:dLbls>
          <c:showLegendKey val="0"/>
          <c:showVal val="0"/>
          <c:showCatName val="0"/>
          <c:showSerName val="0"/>
          <c:showPercent val="0"/>
          <c:showBubbleSize val="0"/>
        </c:dLbls>
        <c:axId val="684890192"/>
        <c:axId val="690604432"/>
      </c:scatterChart>
      <c:valAx>
        <c:axId val="684890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604432"/>
        <c:crosses val="autoZero"/>
        <c:crossBetween val="midCat"/>
      </c:valAx>
      <c:valAx>
        <c:axId val="6906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Primary</a:t>
                </a:r>
                <a:r>
                  <a:rPr lang="en-US" baseline="0"/>
                  <a:t> (ktoe)</a:t>
                </a:r>
                <a:endParaRPr lang="en-US"/>
              </a:p>
            </c:rich>
          </c:tx>
          <c:overlay val="0"/>
          <c:spPr>
            <a:noFill/>
            <a:ln>
              <a:noFill/>
            </a:ln>
            <a:effectLst/>
          </c:sp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890192"/>
        <c:crosses val="autoZero"/>
        <c:crossBetween val="midCat"/>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7860074583924"/>
          <c:y val="7.6583068035075988E-2"/>
          <c:w val="0.77309815120984993"/>
          <c:h val="0.89793551380190206"/>
        </c:manualLayout>
      </c:layout>
      <c:lineChart>
        <c:grouping val="standard"/>
        <c:varyColors val="0"/>
        <c:ser>
          <c:idx val="2"/>
          <c:order val="0"/>
          <c:tx>
            <c:v>BaU</c:v>
          </c:tx>
          <c:marker>
            <c:symbol val="none"/>
          </c:marker>
          <c:cat>
            <c:numRef>
              <c:f>'06_CT Wood Emissions'!$C$2:$C$81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'06_CT Wood Emissions'!$N$2:$N$81</c:f>
              <c:numCache>
                <c:formatCode>_(* #,##0.00_);_(* \(#,##0.00\);_(* "-"??_);_(@_)</c:formatCode>
                <c:ptCount val="80"/>
                <c:pt idx="0">
                  <c:v>748704.38775585277</c:v>
                </c:pt>
                <c:pt idx="1">
                  <c:v>762560.10755221639</c:v>
                </c:pt>
                <c:pt idx="2">
                  <c:v>776415.82734858</c:v>
                </c:pt>
                <c:pt idx="3">
                  <c:v>790271.54714494362</c:v>
                </c:pt>
                <c:pt idx="4">
                  <c:v>804127.26694130723</c:v>
                </c:pt>
                <c:pt idx="5">
                  <c:v>818848.96922494355</c:v>
                </c:pt>
                <c:pt idx="6">
                  <c:v>833570.67150857986</c:v>
                </c:pt>
                <c:pt idx="7">
                  <c:v>851230.69656390697</c:v>
                </c:pt>
                <c:pt idx="8">
                  <c:v>865952.39884754329</c:v>
                </c:pt>
                <c:pt idx="9">
                  <c:v>881540.08361845242</c:v>
                </c:pt>
                <c:pt idx="10">
                  <c:v>897993.75087663427</c:v>
                </c:pt>
                <c:pt idx="11">
                  <c:v>913581.43564754329</c:v>
                </c:pt>
                <c:pt idx="12">
                  <c:v>930035.10290572513</c:v>
                </c:pt>
                <c:pt idx="13">
                  <c:v>946488.77016390685</c:v>
                </c:pt>
                <c:pt idx="14">
                  <c:v>963808.4199093614</c:v>
                </c:pt>
                <c:pt idx="15">
                  <c:v>981128.06965481583</c:v>
                </c:pt>
                <c:pt idx="16">
                  <c:v>998447.71940027026</c:v>
                </c:pt>
                <c:pt idx="17">
                  <c:v>1016633.3516329976</c:v>
                </c:pt>
                <c:pt idx="18">
                  <c:v>1034818.983865725</c:v>
                </c:pt>
                <c:pt idx="19">
                  <c:v>1334175.278928943</c:v>
                </c:pt>
                <c:pt idx="20">
                  <c:v>1358341.1390384557</c:v>
                </c:pt>
                <c:pt idx="21">
                  <c:v>1379428.6617715645</c:v>
                </c:pt>
                <c:pt idx="22">
                  <c:v>1404981.8193401007</c:v>
                </c:pt>
                <c:pt idx="23">
                  <c:v>1432454.0905542346</c:v>
                </c:pt>
                <c:pt idx="24">
                  <c:v>1457975.953903178</c:v>
                </c:pt>
                <c:pt idx="25">
                  <c:v>1488309.3607626734</c:v>
                </c:pt>
                <c:pt idx="26">
                  <c:v>1726359.0388108497</c:v>
                </c:pt>
                <c:pt idx="27">
                  <c:v>1788093.5571257151</c:v>
                </c:pt>
                <c:pt idx="28">
                  <c:v>1233874.0100735594</c:v>
                </c:pt>
                <c:pt idx="29">
                  <c:v>1035323.6494123486</c:v>
                </c:pt>
                <c:pt idx="30">
                  <c:v>1093066.6070194303</c:v>
                </c:pt>
                <c:pt idx="31">
                  <c:v>1152331.2130239441</c:v>
                </c:pt>
                <c:pt idx="32">
                  <c:v>1238727.9439910315</c:v>
                </c:pt>
                <c:pt idx="33">
                  <c:v>1340474.0786006162</c:v>
                </c:pt>
                <c:pt idx="34">
                  <c:v>1403636.8310421591</c:v>
                </c:pt>
                <c:pt idx="35">
                  <c:v>1480219.735745206</c:v>
                </c:pt>
                <c:pt idx="36">
                  <c:v>1534587.9774187398</c:v>
                </c:pt>
                <c:pt idx="37">
                  <c:v>1633233.8868658722</c:v>
                </c:pt>
                <c:pt idx="38">
                  <c:v>1727734.0469118129</c:v>
                </c:pt>
                <c:pt idx="39">
                  <c:v>1825988.8356105373</c:v>
                </c:pt>
                <c:pt idx="40">
                  <c:v>1972658.7216269255</c:v>
                </c:pt>
                <c:pt idx="41">
                  <c:v>2075000.8753955706</c:v>
                </c:pt>
                <c:pt idx="42">
                  <c:v>2181041.6319084177</c:v>
                </c:pt>
                <c:pt idx="43">
                  <c:v>2234854.5535388933</c:v>
                </c:pt>
                <c:pt idx="44">
                  <c:v>2809509.5360012837</c:v>
                </c:pt>
                <c:pt idx="45">
                  <c:v>3024519.8908309047</c:v>
                </c:pt>
                <c:pt idx="46">
                  <c:v>3264753.3209315194</c:v>
                </c:pt>
                <c:pt idx="47">
                  <c:v>3527822.6914455211</c:v>
                </c:pt>
                <c:pt idx="48">
                  <c:v>3813708.7298652111</c:v>
                </c:pt>
                <c:pt idx="49">
                  <c:v>4121514.5150525318</c:v>
                </c:pt>
                <c:pt idx="50">
                  <c:v>4461145.3230828019</c:v>
                </c:pt>
                <c:pt idx="51">
                  <c:v>4835085.6411994537</c:v>
                </c:pt>
                <c:pt idx="52">
                  <c:v>5252180.5353586227</c:v>
                </c:pt>
                <c:pt idx="53">
                  <c:v>5704180.4364641309</c:v>
                </c:pt>
                <c:pt idx="54">
                  <c:v>6199323.4982720995</c:v>
                </c:pt>
                <c:pt idx="55">
                  <c:v>6743875.7193113435</c:v>
                </c:pt>
                <c:pt idx="56">
                  <c:v>7330780.0490805665</c:v>
                </c:pt>
                <c:pt idx="57">
                  <c:v>7979554.6501040682</c:v>
                </c:pt>
                <c:pt idx="58">
                  <c:v>8694753.9404992461</c:v>
                </c:pt>
                <c:pt idx="59">
                  <c:v>9473492.6751141865</c:v>
                </c:pt>
                <c:pt idx="60">
                  <c:v>10328205.598520631</c:v>
                </c:pt>
                <c:pt idx="61">
                  <c:v>11266348.051804021</c:v>
                </c:pt>
                <c:pt idx="62">
                  <c:v>12294557.891691837</c:v>
                </c:pt>
                <c:pt idx="63">
                  <c:v>13420912.182598313</c:v>
                </c:pt>
                <c:pt idx="64">
                  <c:v>14654586.085548583</c:v>
                </c:pt>
                <c:pt idx="65">
                  <c:v>16006192.999904236</c:v>
                </c:pt>
                <c:pt idx="66">
                  <c:v>17485503.02828896</c:v>
                </c:pt>
                <c:pt idx="67">
                  <c:v>19102992.283312291</c:v>
                </c:pt>
                <c:pt idx="68">
                  <c:v>20868495.783024181</c:v>
                </c:pt>
                <c:pt idx="69">
                  <c:v>22794937.534571934</c:v>
                </c:pt>
                <c:pt idx="70">
                  <c:v>24895041.206487037</c:v>
                </c:pt>
                <c:pt idx="71">
                  <c:v>27181736.254872225</c:v>
                </c:pt>
                <c:pt idx="72">
                  <c:v>29671048.243260447</c:v>
                </c:pt>
                <c:pt idx="73">
                  <c:v>32376751.035318922</c:v>
                </c:pt>
                <c:pt idx="74">
                  <c:v>35313315.304630138</c:v>
                </c:pt>
                <c:pt idx="75">
                  <c:v>38497513.468636729</c:v>
                </c:pt>
                <c:pt idx="76">
                  <c:v>41945522.455904119</c:v>
                </c:pt>
                <c:pt idx="77">
                  <c:v>45673903.764513955</c:v>
                </c:pt>
                <c:pt idx="78">
                  <c:v>49699826.932827704</c:v>
                </c:pt>
                <c:pt idx="79">
                  <c:v>54040879.037672997</c:v>
                </c:pt>
              </c:numCache>
            </c:numRef>
          </c:val>
          <c:smooth val="0"/>
          <c:extLst>
            <c:ext xmlns:c16="http://schemas.microsoft.com/office/drawing/2014/chart" uri="{C3380CC4-5D6E-409C-BE32-E72D297353CC}">
              <c16:uniqueId val="{00000006-4FB3-4189-9F05-0901971877B3}"/>
            </c:ext>
          </c:extLst>
        </c:ser>
        <c:ser>
          <c:idx val="3"/>
          <c:order val="1"/>
          <c:tx>
            <c:v>IE</c:v>
          </c:tx>
          <c:marker>
            <c:symbol val="none"/>
          </c:marker>
          <c:val>
            <c:numRef>
              <c:f>'07_IE Wood Emissions'!$N$2:$N$81</c:f>
              <c:numCache>
                <c:formatCode>_(* #,##0.00_);_(* \(#,##0.00\);_(* "-"??_);_(@_)</c:formatCode>
                <c:ptCount val="80"/>
                <c:pt idx="0">
                  <c:v>748704.38775585277</c:v>
                </c:pt>
                <c:pt idx="1">
                  <c:v>762560.10755221639</c:v>
                </c:pt>
                <c:pt idx="2">
                  <c:v>776415.82734858</c:v>
                </c:pt>
                <c:pt idx="3">
                  <c:v>790271.54714494362</c:v>
                </c:pt>
                <c:pt idx="4">
                  <c:v>804127.26694130723</c:v>
                </c:pt>
                <c:pt idx="5">
                  <c:v>818848.96922494355</c:v>
                </c:pt>
                <c:pt idx="6">
                  <c:v>833570.67150857986</c:v>
                </c:pt>
                <c:pt idx="7">
                  <c:v>851230.69656390697</c:v>
                </c:pt>
                <c:pt idx="8">
                  <c:v>865952.39884754329</c:v>
                </c:pt>
                <c:pt idx="9">
                  <c:v>881540.08361845242</c:v>
                </c:pt>
                <c:pt idx="10">
                  <c:v>897993.75087663427</c:v>
                </c:pt>
                <c:pt idx="11">
                  <c:v>913581.43564754329</c:v>
                </c:pt>
                <c:pt idx="12">
                  <c:v>930035.10290572513</c:v>
                </c:pt>
                <c:pt idx="13">
                  <c:v>946488.77016390685</c:v>
                </c:pt>
                <c:pt idx="14">
                  <c:v>963808.4199093614</c:v>
                </c:pt>
                <c:pt idx="15">
                  <c:v>981128.06965481583</c:v>
                </c:pt>
                <c:pt idx="16">
                  <c:v>998447.71940027026</c:v>
                </c:pt>
                <c:pt idx="17">
                  <c:v>1016633.3516329976</c:v>
                </c:pt>
                <c:pt idx="18">
                  <c:v>1034818.983865725</c:v>
                </c:pt>
                <c:pt idx="19">
                  <c:v>1334175.278928943</c:v>
                </c:pt>
                <c:pt idx="20">
                  <c:v>1358341.1390384557</c:v>
                </c:pt>
                <c:pt idx="21">
                  <c:v>1379428.6617715645</c:v>
                </c:pt>
                <c:pt idx="22">
                  <c:v>1404981.8193401007</c:v>
                </c:pt>
                <c:pt idx="23">
                  <c:v>1432454.0905542346</c:v>
                </c:pt>
                <c:pt idx="24">
                  <c:v>1457975.953903178</c:v>
                </c:pt>
                <c:pt idx="25">
                  <c:v>1488309.3607626734</c:v>
                </c:pt>
                <c:pt idx="26">
                  <c:v>1726359.0388108497</c:v>
                </c:pt>
                <c:pt idx="27">
                  <c:v>1788093.5571257151</c:v>
                </c:pt>
                <c:pt idx="28">
                  <c:v>1233874.0100735594</c:v>
                </c:pt>
                <c:pt idx="29">
                  <c:v>1035323.6494123486</c:v>
                </c:pt>
                <c:pt idx="30">
                  <c:v>1093066.6070194303</c:v>
                </c:pt>
                <c:pt idx="31">
                  <c:v>1152331.2130239441</c:v>
                </c:pt>
                <c:pt idx="32">
                  <c:v>1238727.9439910315</c:v>
                </c:pt>
                <c:pt idx="33">
                  <c:v>1340474.0786006162</c:v>
                </c:pt>
                <c:pt idx="34">
                  <c:v>1403636.8310421591</c:v>
                </c:pt>
                <c:pt idx="35">
                  <c:v>1480219.735745206</c:v>
                </c:pt>
                <c:pt idx="36">
                  <c:v>1534587.9774187398</c:v>
                </c:pt>
                <c:pt idx="37">
                  <c:v>1633233.8868658722</c:v>
                </c:pt>
                <c:pt idx="38">
                  <c:v>1727734.0469118129</c:v>
                </c:pt>
                <c:pt idx="39">
                  <c:v>1825988.8356105373</c:v>
                </c:pt>
                <c:pt idx="40">
                  <c:v>1972658.7216269255</c:v>
                </c:pt>
                <c:pt idx="41">
                  <c:v>2075000.8753955706</c:v>
                </c:pt>
                <c:pt idx="42">
                  <c:v>2181041.6319084177</c:v>
                </c:pt>
                <c:pt idx="43">
                  <c:v>2184082.3684926913</c:v>
                </c:pt>
                <c:pt idx="44">
                  <c:v>2270918.3578182491</c:v>
                </c:pt>
                <c:pt idx="45">
                  <c:v>2365198.2528499402</c:v>
                </c:pt>
                <c:pt idx="46">
                  <c:v>2470717.0461333082</c:v>
                </c:pt>
                <c:pt idx="47">
                  <c:v>2584215.5171390935</c:v>
                </c:pt>
                <c:pt idx="48">
                  <c:v>2704542.9654052216</c:v>
                </c:pt>
                <c:pt idx="49">
                  <c:v>2830000.6512692436</c:v>
                </c:pt>
                <c:pt idx="50">
                  <c:v>2966686.6787051125</c:v>
                </c:pt>
                <c:pt idx="51">
                  <c:v>3114885.8170665395</c:v>
                </c:pt>
                <c:pt idx="52">
                  <c:v>3279065.5993988062</c:v>
                </c:pt>
                <c:pt idx="53">
                  <c:v>3452067.190205704</c:v>
                </c:pt>
                <c:pt idx="54">
                  <c:v>3637884.6970761567</c:v>
                </c:pt>
                <c:pt idx="55">
                  <c:v>3838868.6754013752</c:v>
                </c:pt>
                <c:pt idx="56">
                  <c:v>4049104.3089484824</c:v>
                </c:pt>
                <c:pt idx="57">
                  <c:v>4278832.2884037374</c:v>
                </c:pt>
                <c:pt idx="58">
                  <c:v>4528761.7926605046</c:v>
                </c:pt>
                <c:pt idx="59">
                  <c:v>4795380.4638224188</c:v>
                </c:pt>
                <c:pt idx="60">
                  <c:v>5083899.8108317228</c:v>
                </c:pt>
                <c:pt idx="61">
                  <c:v>5396457.5354805682</c:v>
                </c:pt>
                <c:pt idx="62">
                  <c:v>5734643.1327194348</c:v>
                </c:pt>
                <c:pt idx="63">
                  <c:v>6100738.4304392608</c:v>
                </c:pt>
                <c:pt idx="64">
                  <c:v>6497506.7604747452</c:v>
                </c:pt>
                <c:pt idx="65">
                  <c:v>6928352.7759476909</c:v>
                </c:pt>
                <c:pt idx="66">
                  <c:v>7396184.8013066435</c:v>
                </c:pt>
                <c:pt idx="67">
                  <c:v>7904241.1443440933</c:v>
                </c:pt>
                <c:pt idx="68">
                  <c:v>8455459.3957107179</c:v>
                </c:pt>
                <c:pt idx="69">
                  <c:v>9054300.4392957911</c:v>
                </c:pt>
                <c:pt idx="70">
                  <c:v>9705163.6313687917</c:v>
                </c:pt>
                <c:pt idx="71">
                  <c:v>10412627.001149675</c:v>
                </c:pt>
                <c:pt idx="72">
                  <c:v>11182819.606758116</c:v>
                </c:pt>
                <c:pt idx="73">
                  <c:v>12020964.462748159</c:v>
                </c:pt>
                <c:pt idx="74">
                  <c:v>12932801.104776436</c:v>
                </c:pt>
                <c:pt idx="75">
                  <c:v>13925341.49211535</c:v>
                </c:pt>
                <c:pt idx="76">
                  <c:v>15005576.498781975</c:v>
                </c:pt>
                <c:pt idx="77">
                  <c:v>16180957.793633377</c:v>
                </c:pt>
                <c:pt idx="78">
                  <c:v>17459523.818577077</c:v>
                </c:pt>
                <c:pt idx="79">
                  <c:v>18849833.056736406</c:v>
                </c:pt>
              </c:numCache>
            </c:numRef>
          </c:val>
          <c:smooth val="0"/>
          <c:extLst>
            <c:ext xmlns:c16="http://schemas.microsoft.com/office/drawing/2014/chart" uri="{C3380CC4-5D6E-409C-BE32-E72D297353CC}">
              <c16:uniqueId val="{00000007-4FB3-4189-9F05-0901971877B3}"/>
            </c:ext>
          </c:extLst>
        </c:ser>
        <c:ser>
          <c:idx val="0"/>
          <c:order val="2"/>
          <c:tx>
            <c:v>BaU</c:v>
          </c:tx>
          <c:spPr>
            <a:ln w="28575" cap="rnd">
              <a:solidFill>
                <a:schemeClr val="accent1"/>
              </a:solidFill>
              <a:round/>
            </a:ln>
            <a:effectLst/>
          </c:spPr>
          <c:marker>
            <c:symbol val="none"/>
          </c:marker>
          <c:cat>
            <c:numRef>
              <c:f>'06_CT Wood Emissions'!$C$2:$C$81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'06_CT Wood Emissions'!$N$2:$N$81</c:f>
              <c:numCache>
                <c:formatCode>_(* #,##0.00_);_(* \(#,##0.00\);_(* "-"??_);_(@_)</c:formatCode>
                <c:ptCount val="80"/>
                <c:pt idx="0">
                  <c:v>748704.38775585277</c:v>
                </c:pt>
                <c:pt idx="1">
                  <c:v>762560.10755221639</c:v>
                </c:pt>
                <c:pt idx="2">
                  <c:v>776415.82734858</c:v>
                </c:pt>
                <c:pt idx="3">
                  <c:v>790271.54714494362</c:v>
                </c:pt>
                <c:pt idx="4">
                  <c:v>804127.26694130723</c:v>
                </c:pt>
                <c:pt idx="5">
                  <c:v>818848.96922494355</c:v>
                </c:pt>
                <c:pt idx="6">
                  <c:v>833570.67150857986</c:v>
                </c:pt>
                <c:pt idx="7">
                  <c:v>851230.69656390697</c:v>
                </c:pt>
                <c:pt idx="8">
                  <c:v>865952.39884754329</c:v>
                </c:pt>
                <c:pt idx="9">
                  <c:v>881540.08361845242</c:v>
                </c:pt>
                <c:pt idx="10">
                  <c:v>897993.75087663427</c:v>
                </c:pt>
                <c:pt idx="11">
                  <c:v>913581.43564754329</c:v>
                </c:pt>
                <c:pt idx="12">
                  <c:v>930035.10290572513</c:v>
                </c:pt>
                <c:pt idx="13">
                  <c:v>946488.77016390685</c:v>
                </c:pt>
                <c:pt idx="14">
                  <c:v>963808.4199093614</c:v>
                </c:pt>
                <c:pt idx="15">
                  <c:v>981128.06965481583</c:v>
                </c:pt>
                <c:pt idx="16">
                  <c:v>998447.71940027026</c:v>
                </c:pt>
                <c:pt idx="17">
                  <c:v>1016633.3516329976</c:v>
                </c:pt>
                <c:pt idx="18">
                  <c:v>1034818.983865725</c:v>
                </c:pt>
                <c:pt idx="19">
                  <c:v>1334175.278928943</c:v>
                </c:pt>
                <c:pt idx="20">
                  <c:v>1358341.1390384557</c:v>
                </c:pt>
                <c:pt idx="21">
                  <c:v>1379428.6617715645</c:v>
                </c:pt>
                <c:pt idx="22">
                  <c:v>1404981.8193401007</c:v>
                </c:pt>
                <c:pt idx="23">
                  <c:v>1432454.0905542346</c:v>
                </c:pt>
                <c:pt idx="24">
                  <c:v>1457975.953903178</c:v>
                </c:pt>
                <c:pt idx="25">
                  <c:v>1488309.3607626734</c:v>
                </c:pt>
                <c:pt idx="26">
                  <c:v>1726359.0388108497</c:v>
                </c:pt>
                <c:pt idx="27">
                  <c:v>1788093.5571257151</c:v>
                </c:pt>
                <c:pt idx="28">
                  <c:v>1233874.0100735594</c:v>
                </c:pt>
                <c:pt idx="29">
                  <c:v>1035323.6494123486</c:v>
                </c:pt>
                <c:pt idx="30">
                  <c:v>1093066.6070194303</c:v>
                </c:pt>
                <c:pt idx="31">
                  <c:v>1152331.2130239441</c:v>
                </c:pt>
                <c:pt idx="32">
                  <c:v>1238727.9439910315</c:v>
                </c:pt>
                <c:pt idx="33">
                  <c:v>1340474.0786006162</c:v>
                </c:pt>
                <c:pt idx="34">
                  <c:v>1403636.8310421591</c:v>
                </c:pt>
                <c:pt idx="35">
                  <c:v>1480219.735745206</c:v>
                </c:pt>
                <c:pt idx="36">
                  <c:v>1534587.9774187398</c:v>
                </c:pt>
                <c:pt idx="37">
                  <c:v>1633233.8868658722</c:v>
                </c:pt>
                <c:pt idx="38">
                  <c:v>1727734.0469118129</c:v>
                </c:pt>
                <c:pt idx="39">
                  <c:v>1825988.8356105373</c:v>
                </c:pt>
                <c:pt idx="40">
                  <c:v>1972658.7216269255</c:v>
                </c:pt>
                <c:pt idx="41">
                  <c:v>2075000.8753955706</c:v>
                </c:pt>
                <c:pt idx="42">
                  <c:v>2181041.6319084177</c:v>
                </c:pt>
                <c:pt idx="43">
                  <c:v>2234854.5535388933</c:v>
                </c:pt>
                <c:pt idx="44">
                  <c:v>2809509.5360012837</c:v>
                </c:pt>
                <c:pt idx="45">
                  <c:v>3024519.8908309047</c:v>
                </c:pt>
                <c:pt idx="46">
                  <c:v>3264753.3209315194</c:v>
                </c:pt>
                <c:pt idx="47">
                  <c:v>3527822.6914455211</c:v>
                </c:pt>
                <c:pt idx="48">
                  <c:v>3813708.7298652111</c:v>
                </c:pt>
                <c:pt idx="49">
                  <c:v>4121514.5150525318</c:v>
                </c:pt>
                <c:pt idx="50">
                  <c:v>4461145.3230828019</c:v>
                </c:pt>
                <c:pt idx="51">
                  <c:v>4835085.6411994537</c:v>
                </c:pt>
                <c:pt idx="52">
                  <c:v>5252180.5353586227</c:v>
                </c:pt>
                <c:pt idx="53">
                  <c:v>5704180.4364641309</c:v>
                </c:pt>
                <c:pt idx="54">
                  <c:v>6199323.4982720995</c:v>
                </c:pt>
                <c:pt idx="55">
                  <c:v>6743875.7193113435</c:v>
                </c:pt>
                <c:pt idx="56">
                  <c:v>7330780.0490805665</c:v>
                </c:pt>
                <c:pt idx="57">
                  <c:v>7979554.6501040682</c:v>
                </c:pt>
                <c:pt idx="58">
                  <c:v>8694753.9404992461</c:v>
                </c:pt>
                <c:pt idx="59">
                  <c:v>9473492.6751141865</c:v>
                </c:pt>
                <c:pt idx="60">
                  <c:v>10328205.598520631</c:v>
                </c:pt>
                <c:pt idx="61">
                  <c:v>11266348.051804021</c:v>
                </c:pt>
                <c:pt idx="62">
                  <c:v>12294557.891691837</c:v>
                </c:pt>
                <c:pt idx="63">
                  <c:v>13420912.182598313</c:v>
                </c:pt>
                <c:pt idx="64">
                  <c:v>14654586.085548583</c:v>
                </c:pt>
                <c:pt idx="65">
                  <c:v>16006192.999904236</c:v>
                </c:pt>
                <c:pt idx="66">
                  <c:v>17485503.02828896</c:v>
                </c:pt>
                <c:pt idx="67">
                  <c:v>19102992.283312291</c:v>
                </c:pt>
                <c:pt idx="68">
                  <c:v>20868495.783024181</c:v>
                </c:pt>
                <c:pt idx="69">
                  <c:v>22794937.534571934</c:v>
                </c:pt>
                <c:pt idx="70">
                  <c:v>24895041.206487037</c:v>
                </c:pt>
                <c:pt idx="71">
                  <c:v>27181736.254872225</c:v>
                </c:pt>
                <c:pt idx="72">
                  <c:v>29671048.243260447</c:v>
                </c:pt>
                <c:pt idx="73">
                  <c:v>32376751.035318922</c:v>
                </c:pt>
                <c:pt idx="74">
                  <c:v>35313315.304630138</c:v>
                </c:pt>
                <c:pt idx="75">
                  <c:v>38497513.468636729</c:v>
                </c:pt>
                <c:pt idx="76">
                  <c:v>41945522.455904119</c:v>
                </c:pt>
                <c:pt idx="77">
                  <c:v>45673903.764513955</c:v>
                </c:pt>
                <c:pt idx="78">
                  <c:v>49699826.932827704</c:v>
                </c:pt>
                <c:pt idx="79">
                  <c:v>54040879.037672997</c:v>
                </c:pt>
              </c:numCache>
            </c:numRef>
          </c:val>
          <c:smooth val="0"/>
          <c:extLst>
            <c:ext xmlns:c16="http://schemas.microsoft.com/office/drawing/2014/chart" uri="{C3380CC4-5D6E-409C-BE32-E72D297353CC}">
              <c16:uniqueId val="{00000003-4FB3-4189-9F05-0901971877B3}"/>
            </c:ext>
          </c:extLst>
        </c:ser>
        <c:ser>
          <c:idx val="1"/>
          <c:order val="3"/>
          <c:tx>
            <c:v>FS</c:v>
          </c:tx>
          <c:spPr>
            <a:ln w="28575" cap="rnd">
              <a:solidFill>
                <a:schemeClr val="accent2"/>
              </a:solidFill>
              <a:round/>
            </a:ln>
            <a:effectLst/>
          </c:spPr>
          <c:marker>
            <c:symbol val="none"/>
          </c:marker>
          <c:val>
            <c:numRef>
              <c:f>'08_FS Wood Emissions'!$N$2:$N$81</c:f>
              <c:numCache>
                <c:formatCode>_(* #,##0.00_);_(* \(#,##0.00\);_(* "-"??_);_(@_)</c:formatCode>
                <c:ptCount val="80"/>
                <c:pt idx="0">
                  <c:v>748704.38775585277</c:v>
                </c:pt>
                <c:pt idx="1">
                  <c:v>762560.10755221639</c:v>
                </c:pt>
                <c:pt idx="2">
                  <c:v>776415.82734858</c:v>
                </c:pt>
                <c:pt idx="3">
                  <c:v>790271.54714494362</c:v>
                </c:pt>
                <c:pt idx="4">
                  <c:v>804127.26694130723</c:v>
                </c:pt>
                <c:pt idx="5">
                  <c:v>818848.96922494355</c:v>
                </c:pt>
                <c:pt idx="6">
                  <c:v>833570.67150857986</c:v>
                </c:pt>
                <c:pt idx="7">
                  <c:v>851230.69656390697</c:v>
                </c:pt>
                <c:pt idx="8">
                  <c:v>865952.39884754329</c:v>
                </c:pt>
                <c:pt idx="9">
                  <c:v>881540.08361845242</c:v>
                </c:pt>
                <c:pt idx="10">
                  <c:v>897993.75087663427</c:v>
                </c:pt>
                <c:pt idx="11">
                  <c:v>913581.43564754329</c:v>
                </c:pt>
                <c:pt idx="12">
                  <c:v>930035.10290572513</c:v>
                </c:pt>
                <c:pt idx="13">
                  <c:v>946488.77016390685</c:v>
                </c:pt>
                <c:pt idx="14">
                  <c:v>963808.4199093614</c:v>
                </c:pt>
                <c:pt idx="15">
                  <c:v>981128.06965481583</c:v>
                </c:pt>
                <c:pt idx="16">
                  <c:v>998447.71940027026</c:v>
                </c:pt>
                <c:pt idx="17">
                  <c:v>1016633.3516329976</c:v>
                </c:pt>
                <c:pt idx="18">
                  <c:v>1034818.983865725</c:v>
                </c:pt>
                <c:pt idx="19">
                  <c:v>1334175.278928943</c:v>
                </c:pt>
                <c:pt idx="20">
                  <c:v>1358341.1390384557</c:v>
                </c:pt>
                <c:pt idx="21">
                  <c:v>1379428.6617715645</c:v>
                </c:pt>
                <c:pt idx="22">
                  <c:v>1404981.8193401007</c:v>
                </c:pt>
                <c:pt idx="23">
                  <c:v>1432454.0905542346</c:v>
                </c:pt>
                <c:pt idx="24">
                  <c:v>1457975.953903178</c:v>
                </c:pt>
                <c:pt idx="25">
                  <c:v>1488309.3607626734</c:v>
                </c:pt>
                <c:pt idx="26">
                  <c:v>1726359.0388108497</c:v>
                </c:pt>
                <c:pt idx="27">
                  <c:v>1788093.5571257151</c:v>
                </c:pt>
                <c:pt idx="28">
                  <c:v>1233874.0100735594</c:v>
                </c:pt>
                <c:pt idx="29">
                  <c:v>1035323.6494123486</c:v>
                </c:pt>
                <c:pt idx="30">
                  <c:v>1093066.6070194303</c:v>
                </c:pt>
                <c:pt idx="31">
                  <c:v>1152331.2130239441</c:v>
                </c:pt>
                <c:pt idx="32">
                  <c:v>1238727.9439910315</c:v>
                </c:pt>
                <c:pt idx="33">
                  <c:v>1340474.0786006162</c:v>
                </c:pt>
                <c:pt idx="34">
                  <c:v>1403636.8310421591</c:v>
                </c:pt>
                <c:pt idx="35">
                  <c:v>1480219.735745206</c:v>
                </c:pt>
                <c:pt idx="36">
                  <c:v>1534587.9774187398</c:v>
                </c:pt>
                <c:pt idx="37">
                  <c:v>1633233.8868658722</c:v>
                </c:pt>
                <c:pt idx="38">
                  <c:v>1727734.0469118129</c:v>
                </c:pt>
                <c:pt idx="39">
                  <c:v>1825988.8356105373</c:v>
                </c:pt>
                <c:pt idx="40">
                  <c:v>1972658.7216269255</c:v>
                </c:pt>
                <c:pt idx="41">
                  <c:v>2075000.8753955706</c:v>
                </c:pt>
                <c:pt idx="42">
                  <c:v>2181041.6319084177</c:v>
                </c:pt>
                <c:pt idx="43">
                  <c:v>2153371.1935790558</c:v>
                </c:pt>
                <c:pt idx="44">
                  <c:v>2213023.3494423069</c:v>
                </c:pt>
                <c:pt idx="45">
                  <c:v>2287433.2976439842</c:v>
                </c:pt>
                <c:pt idx="46">
                  <c:v>2362625.0481810044</c:v>
                </c:pt>
                <c:pt idx="47">
                  <c:v>2438349.5654059937</c:v>
                </c:pt>
                <c:pt idx="48">
                  <c:v>2514315.8944975962</c:v>
                </c:pt>
                <c:pt idx="49">
                  <c:v>2590186.39292657</c:v>
                </c:pt>
                <c:pt idx="50">
                  <c:v>2665571.5628931131</c:v>
                </c:pt>
                <c:pt idx="51">
                  <c:v>2740024.4724321463</c:v>
                </c:pt>
                <c:pt idx="52">
                  <c:v>2813034.7577597825</c:v>
                </c:pt>
                <c:pt idx="53">
                  <c:v>2884022.2062120643</c:v>
                </c:pt>
                <c:pt idx="54">
                  <c:v>2952329.9284175197</c:v>
                </c:pt>
                <c:pt idx="55">
                  <c:v>3017217.1409793291</c:v>
                </c:pt>
                <c:pt idx="56">
                  <c:v>3077851.5980638359</c:v>
                </c:pt>
                <c:pt idx="57">
                  <c:v>3133301.7334872694</c:v>
                </c:pt>
                <c:pt idx="58">
                  <c:v>3182528.6063929456</c:v>
                </c:pt>
                <c:pt idx="59">
                  <c:v>3224377.7865885366</c:v>
                </c:pt>
                <c:pt idx="60">
                  <c:v>3257571.3746314538</c:v>
                </c:pt>
                <c:pt idx="61">
                  <c:v>3280700.4334645425</c:v>
                </c:pt>
                <c:pt idx="62">
                  <c:v>3292218.2226482849</c:v>
                </c:pt>
                <c:pt idx="63">
                  <c:v>3290434.787758939</c:v>
                </c:pt>
                <c:pt idx="64">
                  <c:v>3273513.6887946054</c:v>
                </c:pt>
                <c:pt idx="65">
                  <c:v>3239471.9872720093</c:v>
                </c:pt>
                <c:pt idx="66">
                  <c:v>3186185.1070620026</c:v>
                </c:pt>
                <c:pt idx="67">
                  <c:v>3111398.9273982854</c:v>
                </c:pt>
                <c:pt idx="68">
                  <c:v>3012752.6035713218</c:v>
                </c:pt>
                <c:pt idx="69">
                  <c:v>2887817.3872249261</c:v>
                </c:pt>
                <c:pt idx="70">
                  <c:v>2734159.5593085312</c:v>
                </c:pt>
                <c:pt idx="71">
                  <c:v>2549440.2534913374</c:v>
                </c:pt>
                <c:pt idx="72">
                  <c:v>2331572.8356314725</c:v>
                </c:pt>
                <c:pt idx="73">
                  <c:v>2078972.2944052848</c:v>
                </c:pt>
                <c:pt idx="74">
                  <c:v>1790956.1387369905</c:v>
                </c:pt>
                <c:pt idx="75">
                  <c:v>1468403.8031536709</c:v>
                </c:pt>
                <c:pt idx="76">
                  <c:v>1114876.4016536954</c:v>
                </c:pt>
                <c:pt idx="77">
                  <c:v>738599.76541114855</c:v>
                </c:pt>
                <c:pt idx="78">
                  <c:v>356172.12020696956</c:v>
                </c:pt>
              </c:numCache>
            </c:numRef>
          </c:val>
          <c:smooth val="0"/>
          <c:extLst>
            <c:ext xmlns:c16="http://schemas.microsoft.com/office/drawing/2014/chart" uri="{C3380CC4-5D6E-409C-BE32-E72D297353CC}">
              <c16:uniqueId val="{00000005-4FB3-4189-9F05-0901971877B3}"/>
            </c:ext>
          </c:extLst>
        </c:ser>
        <c:dLbls>
          <c:showLegendKey val="0"/>
          <c:showVal val="0"/>
          <c:showCatName val="0"/>
          <c:showSerName val="0"/>
          <c:showPercent val="0"/>
          <c:showBubbleSize val="0"/>
        </c:dLbls>
        <c:smooth val="0"/>
        <c:axId val="718319416"/>
        <c:axId val="718317496"/>
      </c:lineChart>
      <c:catAx>
        <c:axId val="71831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317496"/>
        <c:crosses val="autoZero"/>
        <c:auto val="1"/>
        <c:lblAlgn val="ctr"/>
        <c:lblOffset val="100"/>
        <c:noMultiLvlLbl val="0"/>
      </c:catAx>
      <c:valAx>
        <c:axId val="7183174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319416"/>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7860074583924"/>
          <c:y val="7.6583068035075988E-2"/>
          <c:w val="0.77309815120984993"/>
          <c:h val="0.89793551380190206"/>
        </c:manualLayout>
      </c:layout>
      <c:lineChart>
        <c:grouping val="standard"/>
        <c:varyColors val="0"/>
        <c:ser>
          <c:idx val="3"/>
          <c:order val="0"/>
          <c:tx>
            <c:v>IE</c:v>
          </c:tx>
          <c:marker>
            <c:symbol val="none"/>
          </c:marker>
          <c:val>
            <c:numRef>
              <c:f>'07_IE Wood Emissions'!$F$2:$F$81</c:f>
              <c:numCache>
                <c:formatCode>_(* #,##0_);_(* \(#,##0\);_(* "-"??_);_(@_)</c:formatCode>
                <c:ptCount val="80"/>
                <c:pt idx="19">
                  <c:v>822549600</c:v>
                </c:pt>
                <c:pt idx="20">
                  <c:v>804917760.00000012</c:v>
                </c:pt>
                <c:pt idx="21">
                  <c:v>787285920</c:v>
                </c:pt>
                <c:pt idx="22">
                  <c:v>769654080.00000012</c:v>
                </c:pt>
                <c:pt idx="23">
                  <c:v>752022240.00000012</c:v>
                </c:pt>
                <c:pt idx="24">
                  <c:v>734390400.00000012</c:v>
                </c:pt>
                <c:pt idx="25">
                  <c:v>716758560.00000012</c:v>
                </c:pt>
                <c:pt idx="26">
                  <c:v>699126720</c:v>
                </c:pt>
                <c:pt idx="27">
                  <c:v>681494880</c:v>
                </c:pt>
                <c:pt idx="28">
                  <c:v>663863040</c:v>
                </c:pt>
                <c:pt idx="29">
                  <c:v>646231200</c:v>
                </c:pt>
                <c:pt idx="30">
                  <c:v>634099200</c:v>
                </c:pt>
                <c:pt idx="31">
                  <c:v>621967200</c:v>
                </c:pt>
                <c:pt idx="32">
                  <c:v>609835200</c:v>
                </c:pt>
                <c:pt idx="33">
                  <c:v>597703200</c:v>
                </c:pt>
                <c:pt idx="34">
                  <c:v>585571200.00000012</c:v>
                </c:pt>
                <c:pt idx="35">
                  <c:v>573439200</c:v>
                </c:pt>
                <c:pt idx="36">
                  <c:v>561307200.00000012</c:v>
                </c:pt>
                <c:pt idx="37">
                  <c:v>549175200</c:v>
                </c:pt>
                <c:pt idx="38">
                  <c:v>537043200</c:v>
                </c:pt>
                <c:pt idx="39">
                  <c:v>524911199.99999994</c:v>
                </c:pt>
                <c:pt idx="40">
                  <c:v>512779200.00000006</c:v>
                </c:pt>
                <c:pt idx="41">
                  <c:v>500647200.00000012</c:v>
                </c:pt>
                <c:pt idx="42">
                  <c:v>488515200.00000006</c:v>
                </c:pt>
                <c:pt idx="43">
                  <c:v>476383200.00000012</c:v>
                </c:pt>
                <c:pt idx="44">
                  <c:v>464251200.00000012</c:v>
                </c:pt>
                <c:pt idx="45">
                  <c:v>452119200.00000012</c:v>
                </c:pt>
                <c:pt idx="46">
                  <c:v>439967121.14760303</c:v>
                </c:pt>
                <c:pt idx="47">
                  <c:v>427783617.97782212</c:v>
                </c:pt>
                <c:pt idx="48">
                  <c:v>415562111.06632036</c:v>
                </c:pt>
                <c:pt idx="49">
                  <c:v>403297887.29831052</c:v>
                </c:pt>
                <c:pt idx="50">
                  <c:v>390988715.98208803</c:v>
                </c:pt>
                <c:pt idx="51">
                  <c:v>378625174.54628789</c:v>
                </c:pt>
                <c:pt idx="52">
                  <c:v>366198052.00252354</c:v>
                </c:pt>
                <c:pt idx="53">
                  <c:v>353693477.04543686</c:v>
                </c:pt>
                <c:pt idx="54">
                  <c:v>341106573.20532316</c:v>
                </c:pt>
                <c:pt idx="55">
                  <c:v>328428463.17944628</c:v>
                </c:pt>
                <c:pt idx="56">
                  <c:v>315648359.04762977</c:v>
                </c:pt>
                <c:pt idx="57">
                  <c:v>302762548.31800783</c:v>
                </c:pt>
                <c:pt idx="58">
                  <c:v>289757154.18888581</c:v>
                </c:pt>
                <c:pt idx="59">
                  <c:v>276618556.32265311</c:v>
                </c:pt>
                <c:pt idx="60">
                  <c:v>263337616.9966664</c:v>
                </c:pt>
                <c:pt idx="61">
                  <c:v>249901007.95822906</c:v>
                </c:pt>
                <c:pt idx="62">
                  <c:v>236294468.65670761</c:v>
                </c:pt>
                <c:pt idx="63">
                  <c:v>222503450.79839462</c:v>
                </c:pt>
                <c:pt idx="64">
                  <c:v>208512599.45112127</c:v>
                </c:pt>
                <c:pt idx="65">
                  <c:v>194305476.6854558</c:v>
                </c:pt>
                <c:pt idx="66">
                  <c:v>179864187.50740358</c:v>
                </c:pt>
                <c:pt idx="67">
                  <c:v>165169991.75290921</c:v>
                </c:pt>
                <c:pt idx="68">
                  <c:v>150203199.27645507</c:v>
                </c:pt>
                <c:pt idx="69">
                  <c:v>134943576.27153307</c:v>
                </c:pt>
                <c:pt idx="70">
                  <c:v>119369327.72453856</c:v>
                </c:pt>
                <c:pt idx="71">
                  <c:v>103457366.88384132</c:v>
                </c:pt>
                <c:pt idx="72">
                  <c:v>87183390.815049678</c:v>
                </c:pt>
                <c:pt idx="73">
                  <c:v>70520985.018752411</c:v>
                </c:pt>
                <c:pt idx="74">
                  <c:v>53442512.851408079</c:v>
                </c:pt>
                <c:pt idx="75">
                  <c:v>35918965.098131418</c:v>
                </c:pt>
                <c:pt idx="76">
                  <c:v>17919326.214151546</c:v>
                </c:pt>
                <c:pt idx="77">
                  <c:v>-589171.95007492974</c:v>
                </c:pt>
                <c:pt idx="78">
                  <c:v>-19641127.369414121</c:v>
                </c:pt>
                <c:pt idx="79">
                  <c:v>-39273124.74760516</c:v>
                </c:pt>
              </c:numCache>
            </c:numRef>
          </c:val>
          <c:smooth val="0"/>
          <c:extLst>
            <c:ext xmlns:c16="http://schemas.microsoft.com/office/drawing/2014/chart" uri="{C3380CC4-5D6E-409C-BE32-E72D297353CC}">
              <c16:uniqueId val="{00000001-F77C-449F-AC74-61FFE9297D4E}"/>
            </c:ext>
          </c:extLst>
        </c:ser>
        <c:ser>
          <c:idx val="0"/>
          <c:order val="1"/>
          <c:tx>
            <c:v>BaU</c:v>
          </c:tx>
          <c:marker>
            <c:symbol val="none"/>
          </c:marker>
          <c:cat>
            <c:numRef>
              <c:f>'06_CT Wood Emissions'!$C$2:$C$81</c:f>
              <c:numCache>
                <c:formatCode>General</c:formatCode>
                <c:ptCount val="8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c:v>2040</c:v>
                </c:pt>
                <c:pt idx="70">
                  <c:v>2041</c:v>
                </c:pt>
                <c:pt idx="71">
                  <c:v>2042</c:v>
                </c:pt>
                <c:pt idx="72">
                  <c:v>2043</c:v>
                </c:pt>
                <c:pt idx="73">
                  <c:v>2044</c:v>
                </c:pt>
                <c:pt idx="74">
                  <c:v>2045</c:v>
                </c:pt>
                <c:pt idx="75">
                  <c:v>2046</c:v>
                </c:pt>
                <c:pt idx="76">
                  <c:v>2047</c:v>
                </c:pt>
                <c:pt idx="77">
                  <c:v>2048</c:v>
                </c:pt>
                <c:pt idx="78">
                  <c:v>2049</c:v>
                </c:pt>
                <c:pt idx="79">
                  <c:v>2050</c:v>
                </c:pt>
              </c:numCache>
            </c:numRef>
          </c:cat>
          <c:val>
            <c:numRef>
              <c:f>'06_CT Wood Emissions'!$F$2:$F$81</c:f>
              <c:numCache>
                <c:formatCode>_(* #,##0_);_(* \(#,##0\);_(* "-"??_);_(@_)</c:formatCode>
                <c:ptCount val="80"/>
                <c:pt idx="19">
                  <c:v>822549600</c:v>
                </c:pt>
                <c:pt idx="20">
                  <c:v>804917760.00000012</c:v>
                </c:pt>
                <c:pt idx="21">
                  <c:v>787285920</c:v>
                </c:pt>
                <c:pt idx="22">
                  <c:v>769654080.00000012</c:v>
                </c:pt>
                <c:pt idx="23">
                  <c:v>752022240.00000012</c:v>
                </c:pt>
                <c:pt idx="24">
                  <c:v>734390400.00000012</c:v>
                </c:pt>
                <c:pt idx="25">
                  <c:v>716758560.00000012</c:v>
                </c:pt>
                <c:pt idx="26">
                  <c:v>699126720</c:v>
                </c:pt>
                <c:pt idx="27">
                  <c:v>681494880</c:v>
                </c:pt>
                <c:pt idx="28">
                  <c:v>663863040</c:v>
                </c:pt>
                <c:pt idx="29">
                  <c:v>646231200</c:v>
                </c:pt>
                <c:pt idx="30">
                  <c:v>634099200</c:v>
                </c:pt>
                <c:pt idx="31">
                  <c:v>621967200</c:v>
                </c:pt>
                <c:pt idx="32">
                  <c:v>609835200</c:v>
                </c:pt>
                <c:pt idx="33">
                  <c:v>597703200</c:v>
                </c:pt>
                <c:pt idx="34">
                  <c:v>585571200.00000012</c:v>
                </c:pt>
                <c:pt idx="35">
                  <c:v>573439200</c:v>
                </c:pt>
                <c:pt idx="36">
                  <c:v>561307200.00000012</c:v>
                </c:pt>
                <c:pt idx="37">
                  <c:v>549175200</c:v>
                </c:pt>
                <c:pt idx="38">
                  <c:v>537043200</c:v>
                </c:pt>
                <c:pt idx="39">
                  <c:v>524911199.99999994</c:v>
                </c:pt>
                <c:pt idx="40">
                  <c:v>512779200.00000006</c:v>
                </c:pt>
                <c:pt idx="41">
                  <c:v>500647200.00000012</c:v>
                </c:pt>
                <c:pt idx="42">
                  <c:v>488515200.00000006</c:v>
                </c:pt>
                <c:pt idx="43">
                  <c:v>476383200.00000012</c:v>
                </c:pt>
                <c:pt idx="44">
                  <c:v>464251200.00000012</c:v>
                </c:pt>
                <c:pt idx="45">
                  <c:v>448075200.00000012</c:v>
                </c:pt>
                <c:pt idx="46">
                  <c:v>431621600.18236107</c:v>
                </c:pt>
                <c:pt idx="47">
                  <c:v>414863130.40550077</c:v>
                </c:pt>
                <c:pt idx="48">
                  <c:v>397776494.5675832</c:v>
                </c:pt>
                <c:pt idx="49">
                  <c:v>380339492.72025645</c:v>
                </c:pt>
                <c:pt idx="50">
                  <c:v>362531891.56965715</c:v>
                </c:pt>
                <c:pt idx="51">
                  <c:v>344324159.20781827</c:v>
                </c:pt>
                <c:pt idx="52">
                  <c:v>325685732.19304627</c:v>
                </c:pt>
                <c:pt idx="53">
                  <c:v>306579013.29885703</c:v>
                </c:pt>
                <c:pt idx="54">
                  <c:v>286976071.43235856</c:v>
                </c:pt>
                <c:pt idx="55">
                  <c:v>266842834.09612709</c:v>
                </c:pt>
                <c:pt idx="56">
                  <c:v>246141417.17210591</c:v>
                </c:pt>
                <c:pt idx="57">
                  <c:v>224841838.75943664</c:v>
                </c:pt>
                <c:pt idx="58">
                  <c:v>202899399.13727951</c:v>
                </c:pt>
                <c:pt idx="59">
                  <c:v>180268014.37057251</c:v>
                </c:pt>
                <c:pt idx="60">
                  <c:v>156906117.46599346</c:v>
                </c:pt>
                <c:pt idx="61">
                  <c:v>132764748.73920265</c:v>
                </c:pt>
                <c:pt idx="62">
                  <c:v>107791842.42087024</c:v>
                </c:pt>
                <c:pt idx="63">
                  <c:v>81933063.147632718</c:v>
                </c:pt>
                <c:pt idx="64">
                  <c:v>55130985.349685088</c:v>
                </c:pt>
                <c:pt idx="65">
                  <c:v>27324578.779418275</c:v>
                </c:pt>
                <c:pt idx="66">
                  <c:v>-1551487.8888800256</c:v>
                </c:pt>
                <c:pt idx="67">
                  <c:v>-31566050.378943671</c:v>
                </c:pt>
                <c:pt idx="68">
                  <c:v>-62791714.299916789</c:v>
                </c:pt>
                <c:pt idx="69">
                  <c:v>-95304312.713975281</c:v>
                </c:pt>
                <c:pt idx="70">
                  <c:v>-129184634.39614183</c:v>
                </c:pt>
                <c:pt idx="71">
                  <c:v>-164518145.00964111</c:v>
                </c:pt>
                <c:pt idx="72">
                  <c:v>-201395001.21589077</c:v>
                </c:pt>
                <c:pt idx="73">
                  <c:v>-239911703.73886487</c:v>
                </c:pt>
                <c:pt idx="74">
                  <c:v>-280169782.28248012</c:v>
                </c:pt>
                <c:pt idx="75">
                  <c:v>-322276190.04824454</c:v>
                </c:pt>
                <c:pt idx="76">
                  <c:v>-366344569.28702497</c:v>
                </c:pt>
                <c:pt idx="77">
                  <c:v>-412495000.37765586</c:v>
                </c:pt>
                <c:pt idx="78">
                  <c:v>-460854320.61971712</c:v>
                </c:pt>
                <c:pt idx="79">
                  <c:v>-511556597.24518669</c:v>
                </c:pt>
              </c:numCache>
            </c:numRef>
          </c:val>
          <c:smooth val="0"/>
          <c:extLst>
            <c:ext xmlns:c16="http://schemas.microsoft.com/office/drawing/2014/chart" uri="{C3380CC4-5D6E-409C-BE32-E72D297353CC}">
              <c16:uniqueId val="{00000002-F77C-449F-AC74-61FFE9297D4E}"/>
            </c:ext>
          </c:extLst>
        </c:ser>
        <c:ser>
          <c:idx val="1"/>
          <c:order val="2"/>
          <c:tx>
            <c:v>FS</c:v>
          </c:tx>
          <c:marker>
            <c:symbol val="none"/>
          </c:marker>
          <c:val>
            <c:numRef>
              <c:f>'08_FS Wood Emissions'!$F$2:$F$81</c:f>
              <c:numCache>
                <c:formatCode>_(* #,##0_);_(* \(#,##0\);_(* "-"??_);_(@_)</c:formatCode>
                <c:ptCount val="80"/>
                <c:pt idx="19">
                  <c:v>822549600</c:v>
                </c:pt>
                <c:pt idx="20">
                  <c:v>804917760.00000012</c:v>
                </c:pt>
                <c:pt idx="21">
                  <c:v>787285920</c:v>
                </c:pt>
                <c:pt idx="22">
                  <c:v>769654080.00000012</c:v>
                </c:pt>
                <c:pt idx="23">
                  <c:v>752022240.00000012</c:v>
                </c:pt>
                <c:pt idx="24">
                  <c:v>734390400.00000012</c:v>
                </c:pt>
                <c:pt idx="25">
                  <c:v>716758560.00000012</c:v>
                </c:pt>
                <c:pt idx="26">
                  <c:v>699126720</c:v>
                </c:pt>
                <c:pt idx="27">
                  <c:v>681494880</c:v>
                </c:pt>
                <c:pt idx="28">
                  <c:v>663863040</c:v>
                </c:pt>
                <c:pt idx="29">
                  <c:v>646231200</c:v>
                </c:pt>
                <c:pt idx="30">
                  <c:v>634099200</c:v>
                </c:pt>
                <c:pt idx="31">
                  <c:v>621967200</c:v>
                </c:pt>
                <c:pt idx="32">
                  <c:v>609835200</c:v>
                </c:pt>
                <c:pt idx="33">
                  <c:v>597703200</c:v>
                </c:pt>
                <c:pt idx="34">
                  <c:v>585571200.00000012</c:v>
                </c:pt>
                <c:pt idx="35">
                  <c:v>573439200</c:v>
                </c:pt>
                <c:pt idx="36">
                  <c:v>561307200.00000012</c:v>
                </c:pt>
                <c:pt idx="37">
                  <c:v>549175200</c:v>
                </c:pt>
                <c:pt idx="38">
                  <c:v>537043200</c:v>
                </c:pt>
                <c:pt idx="39">
                  <c:v>524911199.99999994</c:v>
                </c:pt>
                <c:pt idx="40">
                  <c:v>512779200.00000006</c:v>
                </c:pt>
                <c:pt idx="41">
                  <c:v>500647200.00000012</c:v>
                </c:pt>
                <c:pt idx="42">
                  <c:v>488515200.00000006</c:v>
                </c:pt>
                <c:pt idx="43">
                  <c:v>476383200.00000012</c:v>
                </c:pt>
                <c:pt idx="44">
                  <c:v>464251200.00000012</c:v>
                </c:pt>
                <c:pt idx="45">
                  <c:v>452251200.00000012</c:v>
                </c:pt>
                <c:pt idx="46">
                  <c:v>440257960.2135883</c:v>
                </c:pt>
                <c:pt idx="47">
                  <c:v>428273939.5329982</c:v>
                </c:pt>
                <c:pt idx="48">
                  <c:v>416302049.9399398</c:v>
                </c:pt>
                <c:pt idx="49">
                  <c:v>404345703.79324704</c:v>
                </c:pt>
                <c:pt idx="50">
                  <c:v>392408864.99463761</c:v>
                </c:pt>
                <c:pt idx="51">
                  <c:v>380496104.31129992</c:v>
                </c:pt>
                <c:pt idx="52">
                  <c:v>368612659.1524567</c:v>
                </c:pt>
                <c:pt idx="53">
                  <c:v>356764498.1166411</c:v>
                </c:pt>
                <c:pt idx="54">
                  <c:v>344958390.64722663</c:v>
                </c:pt>
                <c:pt idx="55">
                  <c:v>333201982.15585423</c:v>
                </c:pt>
                <c:pt idx="56">
                  <c:v>321503874.99687034</c:v>
                </c:pt>
                <c:pt idx="57">
                  <c:v>309873715.7008149</c:v>
                </c:pt>
                <c:pt idx="58">
                  <c:v>298322288.90146178</c:v>
                </c:pt>
                <c:pt idx="59">
                  <c:v>286861618.41900885</c:v>
                </c:pt>
                <c:pt idx="60">
                  <c:v>275505075.99183708</c:v>
                </c:pt>
                <c:pt idx="61">
                  <c:v>264267498.1809108</c:v>
                </c:pt>
                <c:pt idx="62">
                  <c:v>253165312.00448045</c:v>
                </c:pt>
                <c:pt idx="63">
                  <c:v>242216669.8963941</c:v>
                </c:pt>
                <c:pt idx="64">
                  <c:v>231441594.61913887</c:v>
                </c:pt>
                <c:pt idx="65">
                  <c:v>220862134.80285329</c:v>
                </c:pt>
                <c:pt idx="66">
                  <c:v>210502531.82410637</c:v>
                </c:pt>
                <c:pt idx="67">
                  <c:v>200389398.78337467</c:v>
                </c:pt>
                <c:pt idx="68">
                  <c:v>190551912.38801605</c:v>
                </c:pt>
                <c:pt idx="69">
                  <c:v>181022018.59829572</c:v>
                </c:pt>
                <c:pt idx="70">
                  <c:v>171834652.94783938</c:v>
                </c:pt>
                <c:pt idx="71">
                  <c:v>163027976.50694385</c:v>
                </c:pt>
                <c:pt idx="72">
                  <c:v>154643628.51766112</c:v>
                </c:pt>
                <c:pt idx="73">
                  <c:v>146726996.79368186</c:v>
                </c:pt>
                <c:pt idx="74">
                  <c:v>139327507.0459947</c:v>
                </c:pt>
                <c:pt idx="75">
                  <c:v>132498932.36730629</c:v>
                </c:pt>
                <c:pt idx="76">
                  <c:v>126299724.18451415</c:v>
                </c:pt>
                <c:pt idx="77">
                  <c:v>120793366.06937368</c:v>
                </c:pt>
                <c:pt idx="78">
                  <c:v>116048751.88316008</c:v>
                </c:pt>
                <c:pt idx="79">
                  <c:v>112140589.82186842</c:v>
                </c:pt>
              </c:numCache>
            </c:numRef>
          </c:val>
          <c:smooth val="0"/>
          <c:extLst>
            <c:ext xmlns:c16="http://schemas.microsoft.com/office/drawing/2014/chart" uri="{C3380CC4-5D6E-409C-BE32-E72D297353CC}">
              <c16:uniqueId val="{00000003-F77C-449F-AC74-61FFE9297D4E}"/>
            </c:ext>
          </c:extLst>
        </c:ser>
        <c:dLbls>
          <c:showLegendKey val="0"/>
          <c:showVal val="0"/>
          <c:showCatName val="0"/>
          <c:showSerName val="0"/>
          <c:showPercent val="0"/>
          <c:showBubbleSize val="0"/>
        </c:dLbls>
        <c:smooth val="0"/>
        <c:axId val="718319416"/>
        <c:axId val="718317496"/>
      </c:lineChart>
      <c:catAx>
        <c:axId val="71831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317496"/>
        <c:crosses val="autoZero"/>
        <c:auto val="1"/>
        <c:lblAlgn val="ctr"/>
        <c:lblOffset val="100"/>
        <c:noMultiLvlLbl val="0"/>
      </c:catAx>
      <c:valAx>
        <c:axId val="7183174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319416"/>
        <c:crosses val="autoZero"/>
        <c:crossBetween val="between"/>
      </c:valAx>
    </c:plotArea>
    <c:legend>
      <c:legendPos val="r"/>
      <c:overlay val="0"/>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68580</xdr:rowOff>
    </xdr:from>
    <xdr:to>
      <xdr:col>1</xdr:col>
      <xdr:colOff>8620125</xdr:colOff>
      <xdr:row>10</xdr:row>
      <xdr:rowOff>142875</xdr:rowOff>
    </xdr:to>
    <xdr:sp macro="" textlink="">
      <xdr:nvSpPr>
        <xdr:cNvPr id="2" name="TextBox 1">
          <a:extLst>
            <a:ext uri="{FF2B5EF4-FFF2-40B4-BE49-F238E27FC236}">
              <a16:creationId xmlns:a16="http://schemas.microsoft.com/office/drawing/2014/main" id="{B5341BE4-85EF-4847-BF97-DBE1D3343BE9}"/>
            </a:ext>
          </a:extLst>
        </xdr:cNvPr>
        <xdr:cNvSpPr txBox="1"/>
      </xdr:nvSpPr>
      <xdr:spPr>
        <a:xfrm>
          <a:off x="38100" y="68580"/>
          <a:ext cx="10534650" cy="1979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Noah Ver Beek, Elvin Vindel, Matthew Kuperus Heun, Paul E. Brockway (2020): Data associated with 'Quantifying the Environmental Impacts of Cookstove Transitions: A Societal Exergy Analysis Based Model of Energy Consumption and Forest Stocks in Honduras'. </a:t>
          </a:r>
          <a:r>
            <a:rPr lang="en-GB" sz="1100">
              <a:solidFill>
                <a:schemeClr val="dk1"/>
              </a:solidFill>
              <a:effectLst/>
              <a:latin typeface="+mn-lt"/>
              <a:ea typeface="+mn-ea"/>
              <a:cs typeface="+mn-cs"/>
            </a:rPr>
            <a:t>University of Leeds. [Dataset]. Available at: </a:t>
          </a:r>
          <a:r>
            <a:rPr lang="en-GB" sz="1100" u="sng">
              <a:solidFill>
                <a:schemeClr val="dk1"/>
              </a:solidFill>
              <a:effectLst/>
              <a:latin typeface="+mn-lt"/>
              <a:ea typeface="+mn-ea"/>
              <a:cs typeface="+mn-cs"/>
              <a:hlinkClick xmlns:r="http://schemas.openxmlformats.org/officeDocument/2006/relationships" r:id=""/>
            </a:rPr>
            <a:t>https://doi.org/10.5518/828</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spreadsheet contains data and calculations for the 2013 to 2050</a:t>
          </a:r>
          <a:r>
            <a:rPr lang="en-US" sz="1100" baseline="0">
              <a:solidFill>
                <a:schemeClr val="dk1"/>
              </a:solidFill>
              <a:effectLst/>
              <a:latin typeface="+mn-lt"/>
              <a:ea typeface="+mn-ea"/>
              <a:cs typeface="+mn-cs"/>
            </a:rPr>
            <a:t> energy, emissions, and forest use forecasts for the</a:t>
          </a:r>
          <a:r>
            <a:rPr lang="en-US" sz="1100">
              <a:solidFill>
                <a:schemeClr val="dk1"/>
              </a:solidFill>
              <a:effectLst/>
              <a:latin typeface="+mn-lt"/>
              <a:ea typeface="+mn-ea"/>
              <a:cs typeface="+mn-cs"/>
            </a:rPr>
            <a:t> following Energies article:</a:t>
          </a:r>
        </a:p>
        <a:p>
          <a:pPr lvl="0"/>
          <a:r>
            <a:rPr lang="en-GB" sz="1100">
              <a:solidFill>
                <a:schemeClr val="dk1"/>
              </a:solidFill>
              <a:effectLst/>
              <a:latin typeface="+mn-lt"/>
              <a:ea typeface="+mn-ea"/>
              <a:cs typeface="+mn-cs"/>
            </a:rPr>
            <a:t>Ver Beek N., Vindel E., Heun M.K., Brockway P. E. (2020) Quantifying the Environmental Impacts of Cookstove Transitions: A Societal Exergy Analysis Based Model of Energy Consumption and Forest Stocks in Honduras. Energies 2020, 13, 3206. pp.1-12. Available at: </a:t>
          </a:r>
          <a:r>
            <a:rPr lang="en-GB" sz="1100" u="sng">
              <a:solidFill>
                <a:schemeClr val="dk1"/>
              </a:solidFill>
              <a:effectLst/>
              <a:latin typeface="+mn-lt"/>
              <a:ea typeface="+mn-ea"/>
              <a:cs typeface="+mn-cs"/>
              <a:hlinkClick xmlns:r="http://schemas.openxmlformats.org/officeDocument/2006/relationships" r:id=""/>
            </a:rPr>
            <a:t>https://doi.org/10.3390/en13123206</a:t>
          </a:r>
          <a:r>
            <a:rPr lang="en-GB" sz="110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References are contained in notes on the respective sheets. Further references can be found in the published article.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sheets are organized as follows:</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96818</xdr:rowOff>
    </xdr:from>
    <xdr:to>
      <xdr:col>6</xdr:col>
      <xdr:colOff>495300</xdr:colOff>
      <xdr:row>69</xdr:row>
      <xdr:rowOff>66338</xdr:rowOff>
    </xdr:to>
    <xdr:graphicFrame macro="">
      <xdr:nvGraphicFramePr>
        <xdr:cNvPr id="4" name="Chart 3">
          <a:extLst>
            <a:ext uri="{FF2B5EF4-FFF2-40B4-BE49-F238E27FC236}">
              <a16:creationId xmlns:a16="http://schemas.microsoft.com/office/drawing/2014/main" id="{EB3513D5-89B8-40E5-88A4-BDB7D76CB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83817</xdr:colOff>
      <xdr:row>46</xdr:row>
      <xdr:rowOff>111165</xdr:rowOff>
    </xdr:from>
    <xdr:to>
      <xdr:col>10</xdr:col>
      <xdr:colOff>428961</xdr:colOff>
      <xdr:row>61</xdr:row>
      <xdr:rowOff>198121</xdr:rowOff>
    </xdr:to>
    <xdr:graphicFrame macro="">
      <xdr:nvGraphicFramePr>
        <xdr:cNvPr id="5" name="Chart 4">
          <a:extLst>
            <a:ext uri="{FF2B5EF4-FFF2-40B4-BE49-F238E27FC236}">
              <a16:creationId xmlns:a16="http://schemas.microsoft.com/office/drawing/2014/main" id="{957F9B61-42E7-4714-B4F9-7A81CD1C3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144780</xdr:colOff>
      <xdr:row>76</xdr:row>
      <xdr:rowOff>129540</xdr:rowOff>
    </xdr:from>
    <xdr:to>
      <xdr:col>10</xdr:col>
      <xdr:colOff>68580</xdr:colOff>
      <xdr:row>91</xdr:row>
      <xdr:rowOff>129540</xdr:rowOff>
    </xdr:to>
    <xdr:graphicFrame macro="">
      <xdr:nvGraphicFramePr>
        <xdr:cNvPr id="4" name="Chart 3">
          <a:extLst>
            <a:ext uri="{FF2B5EF4-FFF2-40B4-BE49-F238E27FC236}">
              <a16:creationId xmlns:a16="http://schemas.microsoft.com/office/drawing/2014/main" id="{6103FE43-3279-4294-9C5C-B20E5B9DB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755583</xdr:colOff>
      <xdr:row>94</xdr:row>
      <xdr:rowOff>164631</xdr:rowOff>
    </xdr:from>
    <xdr:to>
      <xdr:col>17</xdr:col>
      <xdr:colOff>426914</xdr:colOff>
      <xdr:row>112</xdr:row>
      <xdr:rowOff>38825</xdr:rowOff>
    </xdr:to>
    <xdr:graphicFrame macro="">
      <xdr:nvGraphicFramePr>
        <xdr:cNvPr id="17" name="Chart 16">
          <a:extLst>
            <a:ext uri="{FF2B5EF4-FFF2-40B4-BE49-F238E27FC236}">
              <a16:creationId xmlns:a16="http://schemas.microsoft.com/office/drawing/2014/main" id="{A89EC3C6-6BDD-4CA2-91C4-F3156B6C0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95</xdr:row>
      <xdr:rowOff>0</xdr:rowOff>
    </xdr:from>
    <xdr:to>
      <xdr:col>12</xdr:col>
      <xdr:colOff>0</xdr:colOff>
      <xdr:row>116</xdr:row>
      <xdr:rowOff>138545</xdr:rowOff>
    </xdr:to>
    <xdr:graphicFrame macro="">
      <xdr:nvGraphicFramePr>
        <xdr:cNvPr id="11" name="Chart 10">
          <a:extLst>
            <a:ext uri="{FF2B5EF4-FFF2-40B4-BE49-F238E27FC236}">
              <a16:creationId xmlns:a16="http://schemas.microsoft.com/office/drawing/2014/main" id="{09EE433C-02C6-4DA4-A39A-CBE1C96EB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510540</xdr:colOff>
      <xdr:row>95</xdr:row>
      <xdr:rowOff>3810</xdr:rowOff>
    </xdr:from>
    <xdr:to>
      <xdr:col>23</xdr:col>
      <xdr:colOff>355735</xdr:colOff>
      <xdr:row>112</xdr:row>
      <xdr:rowOff>58553</xdr:rowOff>
    </xdr:to>
    <xdr:graphicFrame macro="">
      <xdr:nvGraphicFramePr>
        <xdr:cNvPr id="14" name="Chart 13">
          <a:extLst>
            <a:ext uri="{FF2B5EF4-FFF2-40B4-BE49-F238E27FC236}">
              <a16:creationId xmlns:a16="http://schemas.microsoft.com/office/drawing/2014/main" id="{D4FD7F88-EBE9-444A-B7EF-FE5D1B82A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392950</xdr:colOff>
      <xdr:row>95</xdr:row>
      <xdr:rowOff>31000</xdr:rowOff>
    </xdr:from>
    <xdr:to>
      <xdr:col>31</xdr:col>
      <xdr:colOff>28941</xdr:colOff>
      <xdr:row>112</xdr:row>
      <xdr:rowOff>82972</xdr:rowOff>
    </xdr:to>
    <xdr:graphicFrame macro="">
      <xdr:nvGraphicFramePr>
        <xdr:cNvPr id="15" name="Chart 14">
          <a:extLst>
            <a:ext uri="{FF2B5EF4-FFF2-40B4-BE49-F238E27FC236}">
              <a16:creationId xmlns:a16="http://schemas.microsoft.com/office/drawing/2014/main" id="{2D8D51C6-3582-43F1-917E-3B1FC1823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77586</xdr:colOff>
      <xdr:row>95</xdr:row>
      <xdr:rowOff>55592</xdr:rowOff>
    </xdr:from>
    <xdr:to>
      <xdr:col>38</xdr:col>
      <xdr:colOff>383445</xdr:colOff>
      <xdr:row>112</xdr:row>
      <xdr:rowOff>114145</xdr:rowOff>
    </xdr:to>
    <xdr:graphicFrame macro="">
      <xdr:nvGraphicFramePr>
        <xdr:cNvPr id="16" name="Chart 15">
          <a:extLst>
            <a:ext uri="{FF2B5EF4-FFF2-40B4-BE49-F238E27FC236}">
              <a16:creationId xmlns:a16="http://schemas.microsoft.com/office/drawing/2014/main" id="{107E7748-86BE-45CB-817D-57807A7C1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205741</xdr:colOff>
      <xdr:row>5</xdr:row>
      <xdr:rowOff>0</xdr:rowOff>
    </xdr:from>
    <xdr:to>
      <xdr:col>22</xdr:col>
      <xdr:colOff>514350</xdr:colOff>
      <xdr:row>16</xdr:row>
      <xdr:rowOff>57806</xdr:rowOff>
    </xdr:to>
    <xdr:pic>
      <xdr:nvPicPr>
        <xdr:cNvPr id="2" name="Picture 1">
          <a:extLst>
            <a:ext uri="{FF2B5EF4-FFF2-40B4-BE49-F238E27FC236}">
              <a16:creationId xmlns:a16="http://schemas.microsoft.com/office/drawing/2014/main" id="{60013DDB-7B60-426C-A489-76CFDAAB47D5}"/>
            </a:ext>
          </a:extLst>
        </xdr:cNvPr>
        <xdr:cNvPicPr>
          <a:picLocks noChangeAspect="1"/>
        </xdr:cNvPicPr>
      </xdr:nvPicPr>
      <xdr:blipFill>
        <a:blip xmlns:r="http://schemas.openxmlformats.org/officeDocument/2006/relationships" r:embed="rId1"/>
        <a:stretch>
          <a:fillRect/>
        </a:stretch>
      </xdr:blipFill>
      <xdr:spPr>
        <a:xfrm>
          <a:off x="18516601" y="914400"/>
          <a:ext cx="4564380" cy="2065676"/>
        </a:xfrm>
        <a:prstGeom prst="rect">
          <a:avLst/>
        </a:prstGeom>
      </xdr:spPr>
    </xdr:pic>
    <xdr:clientData/>
  </xdr:twoCellAnchor>
  <xdr:twoCellAnchor editAs="oneCell">
    <xdr:from>
      <xdr:col>15</xdr:col>
      <xdr:colOff>284854</xdr:colOff>
      <xdr:row>17</xdr:row>
      <xdr:rowOff>24430</xdr:rowOff>
    </xdr:from>
    <xdr:to>
      <xdr:col>22</xdr:col>
      <xdr:colOff>555363</xdr:colOff>
      <xdr:row>31</xdr:row>
      <xdr:rowOff>173360</xdr:rowOff>
    </xdr:to>
    <xdr:pic>
      <xdr:nvPicPr>
        <xdr:cNvPr id="3" name="Picture 2">
          <a:extLst>
            <a:ext uri="{FF2B5EF4-FFF2-40B4-BE49-F238E27FC236}">
              <a16:creationId xmlns:a16="http://schemas.microsoft.com/office/drawing/2014/main" id="{A53670EC-EE7B-4EA4-B5AC-AB5B124CA80D}"/>
            </a:ext>
          </a:extLst>
        </xdr:cNvPr>
        <xdr:cNvPicPr>
          <a:picLocks noChangeAspect="1"/>
        </xdr:cNvPicPr>
      </xdr:nvPicPr>
      <xdr:blipFill>
        <a:blip xmlns:r="http://schemas.openxmlformats.org/officeDocument/2006/relationships" r:embed="rId2"/>
        <a:stretch>
          <a:fillRect/>
        </a:stretch>
      </xdr:blipFill>
      <xdr:spPr>
        <a:xfrm>
          <a:off x="18716289" y="3072430"/>
          <a:ext cx="4537709" cy="2659048"/>
        </a:xfrm>
        <a:prstGeom prst="rect">
          <a:avLst/>
        </a:prstGeom>
      </xdr:spPr>
    </xdr:pic>
    <xdr:clientData/>
  </xdr:twoCellAnchor>
  <xdr:twoCellAnchor>
    <xdr:from>
      <xdr:col>15</xdr:col>
      <xdr:colOff>356233</xdr:colOff>
      <xdr:row>32</xdr:row>
      <xdr:rowOff>6835</xdr:rowOff>
    </xdr:from>
    <xdr:to>
      <xdr:col>23</xdr:col>
      <xdr:colOff>84715</xdr:colOff>
      <xdr:row>47</xdr:row>
      <xdr:rowOff>54908</xdr:rowOff>
    </xdr:to>
    <xdr:graphicFrame macro="">
      <xdr:nvGraphicFramePr>
        <xdr:cNvPr id="13" name="Chart 12">
          <a:extLst>
            <a:ext uri="{FF2B5EF4-FFF2-40B4-BE49-F238E27FC236}">
              <a16:creationId xmlns:a16="http://schemas.microsoft.com/office/drawing/2014/main" id="{77BE1003-FD35-4CA6-8B3E-7439E4968E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376517</xdr:colOff>
      <xdr:row>47</xdr:row>
      <xdr:rowOff>89647</xdr:rowOff>
    </xdr:from>
    <xdr:to>
      <xdr:col>23</xdr:col>
      <xdr:colOff>104999</xdr:colOff>
      <xdr:row>62</xdr:row>
      <xdr:rowOff>137721</xdr:rowOff>
    </xdr:to>
    <xdr:graphicFrame macro="">
      <xdr:nvGraphicFramePr>
        <xdr:cNvPr id="5" name="Chart 4">
          <a:extLst>
            <a:ext uri="{FF2B5EF4-FFF2-40B4-BE49-F238E27FC236}">
              <a16:creationId xmlns:a16="http://schemas.microsoft.com/office/drawing/2014/main" id="{2959FDE7-38B2-4CA9-9C48-4A0035F56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205741</xdr:colOff>
      <xdr:row>5</xdr:row>
      <xdr:rowOff>0</xdr:rowOff>
    </xdr:from>
    <xdr:to>
      <xdr:col>22</xdr:col>
      <xdr:colOff>514351</xdr:colOff>
      <xdr:row>16</xdr:row>
      <xdr:rowOff>53996</xdr:rowOff>
    </xdr:to>
    <xdr:pic>
      <xdr:nvPicPr>
        <xdr:cNvPr id="2" name="Picture 1">
          <a:extLst>
            <a:ext uri="{FF2B5EF4-FFF2-40B4-BE49-F238E27FC236}">
              <a16:creationId xmlns:a16="http://schemas.microsoft.com/office/drawing/2014/main" id="{E5FFF50A-B5B6-41BC-A8CC-44CEE6D72738}"/>
            </a:ext>
          </a:extLst>
        </xdr:cNvPr>
        <xdr:cNvPicPr>
          <a:picLocks noChangeAspect="1"/>
        </xdr:cNvPicPr>
      </xdr:nvPicPr>
      <xdr:blipFill>
        <a:blip xmlns:r="http://schemas.openxmlformats.org/officeDocument/2006/relationships" r:embed="rId1"/>
        <a:stretch>
          <a:fillRect/>
        </a:stretch>
      </xdr:blipFill>
      <xdr:spPr>
        <a:xfrm>
          <a:off x="18516601" y="914400"/>
          <a:ext cx="4564380" cy="2065676"/>
        </a:xfrm>
        <a:prstGeom prst="rect">
          <a:avLst/>
        </a:prstGeom>
      </xdr:spPr>
    </xdr:pic>
    <xdr:clientData/>
  </xdr:twoCellAnchor>
  <xdr:twoCellAnchor editAs="oneCell">
    <xdr:from>
      <xdr:col>15</xdr:col>
      <xdr:colOff>278803</xdr:colOff>
      <xdr:row>17</xdr:row>
      <xdr:rowOff>51996</xdr:rowOff>
    </xdr:from>
    <xdr:to>
      <xdr:col>22</xdr:col>
      <xdr:colOff>568363</xdr:colOff>
      <xdr:row>32</xdr:row>
      <xdr:rowOff>21632</xdr:rowOff>
    </xdr:to>
    <xdr:pic>
      <xdr:nvPicPr>
        <xdr:cNvPr id="3" name="Picture 2">
          <a:extLst>
            <a:ext uri="{FF2B5EF4-FFF2-40B4-BE49-F238E27FC236}">
              <a16:creationId xmlns:a16="http://schemas.microsoft.com/office/drawing/2014/main" id="{B08453DC-CF41-4466-914C-B6D9DF05883C}"/>
            </a:ext>
          </a:extLst>
        </xdr:cNvPr>
        <xdr:cNvPicPr>
          <a:picLocks noChangeAspect="1"/>
        </xdr:cNvPicPr>
      </xdr:nvPicPr>
      <xdr:blipFill>
        <a:blip xmlns:r="http://schemas.openxmlformats.org/officeDocument/2006/relationships" r:embed="rId2"/>
        <a:stretch>
          <a:fillRect/>
        </a:stretch>
      </xdr:blipFill>
      <xdr:spPr>
        <a:xfrm>
          <a:off x="18589663" y="3160956"/>
          <a:ext cx="4556760" cy="27052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205741</xdr:colOff>
      <xdr:row>5</xdr:row>
      <xdr:rowOff>0</xdr:rowOff>
    </xdr:from>
    <xdr:to>
      <xdr:col>22</xdr:col>
      <xdr:colOff>510540</xdr:colOff>
      <xdr:row>16</xdr:row>
      <xdr:rowOff>57806</xdr:rowOff>
    </xdr:to>
    <xdr:pic>
      <xdr:nvPicPr>
        <xdr:cNvPr id="2" name="Picture 1">
          <a:extLst>
            <a:ext uri="{FF2B5EF4-FFF2-40B4-BE49-F238E27FC236}">
              <a16:creationId xmlns:a16="http://schemas.microsoft.com/office/drawing/2014/main" id="{495C42CA-23F1-4FC5-9933-35753E36F61F}"/>
            </a:ext>
          </a:extLst>
        </xdr:cNvPr>
        <xdr:cNvPicPr>
          <a:picLocks noChangeAspect="1"/>
        </xdr:cNvPicPr>
      </xdr:nvPicPr>
      <xdr:blipFill>
        <a:blip xmlns:r="http://schemas.openxmlformats.org/officeDocument/2006/relationships" r:embed="rId1"/>
        <a:stretch>
          <a:fillRect/>
        </a:stretch>
      </xdr:blipFill>
      <xdr:spPr>
        <a:xfrm>
          <a:off x="18516601" y="914400"/>
          <a:ext cx="4564380" cy="2065676"/>
        </a:xfrm>
        <a:prstGeom prst="rect">
          <a:avLst/>
        </a:prstGeom>
      </xdr:spPr>
    </xdr:pic>
    <xdr:clientData/>
  </xdr:twoCellAnchor>
  <xdr:twoCellAnchor editAs="oneCell">
    <xdr:from>
      <xdr:col>15</xdr:col>
      <xdr:colOff>278803</xdr:colOff>
      <xdr:row>17</xdr:row>
      <xdr:rowOff>51996</xdr:rowOff>
    </xdr:from>
    <xdr:to>
      <xdr:col>22</xdr:col>
      <xdr:colOff>568362</xdr:colOff>
      <xdr:row>32</xdr:row>
      <xdr:rowOff>17822</xdr:rowOff>
    </xdr:to>
    <xdr:pic>
      <xdr:nvPicPr>
        <xdr:cNvPr id="3" name="Picture 2">
          <a:extLst>
            <a:ext uri="{FF2B5EF4-FFF2-40B4-BE49-F238E27FC236}">
              <a16:creationId xmlns:a16="http://schemas.microsoft.com/office/drawing/2014/main" id="{DBAB1223-7C02-4C11-A722-CB5170EA4F25}"/>
            </a:ext>
          </a:extLst>
        </xdr:cNvPr>
        <xdr:cNvPicPr>
          <a:picLocks noChangeAspect="1"/>
        </xdr:cNvPicPr>
      </xdr:nvPicPr>
      <xdr:blipFill>
        <a:blip xmlns:r="http://schemas.openxmlformats.org/officeDocument/2006/relationships" r:embed="rId2"/>
        <a:stretch>
          <a:fillRect/>
        </a:stretch>
      </xdr:blipFill>
      <xdr:spPr>
        <a:xfrm>
          <a:off x="18589663" y="3160956"/>
          <a:ext cx="4556760" cy="270521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oah Ver Beek" id="{3004A0DF-6A98-4A27-985D-399E984B9420}" userId="Noah Ver Beek" providerId="None"/>
  <person displayName="Noah Ver Beek" id="{154B73F5-5E27-4390-B579-2FA851AD3AEE}" userId="4e6dc11b14b9c67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4" dT="2019-02-07T16:02:23.12" personId="{154B73F5-5E27-4390-B579-2FA851AD3AEE}" id="{A67B0DF5-10D4-4A6C-93D8-CF956A92A2AE}">
    <text>Based on 95 kg/GJ, from Smith et. al. EPA</text>
  </threadedComment>
  <threadedComment ref="C38" dT="2019-02-07T16:14:37.50" personId="{154B73F5-5E27-4390-B579-2FA851AD3AEE}" id="{3F24B709-1E03-4480-8E73-AF143CBEA3FA}">
    <text>From 2006 IPCC Emission Factors</text>
  </threadedComment>
  <threadedComment ref="B97" dT="2019-04-29T15:45:09.58" personId="{3004A0DF-6A98-4A27-985D-399E984B9420}" id="{4E0809E4-D406-4E22-B36F-6CB8953A4FFD}">
    <text>http://www.forestbioenergy.net/training-materials/fact-sheets/module-5-fact-sheets/fact-sheet-5-8-energy-basics</text>
  </threadedComment>
  <threadedComment ref="B100" dT="2019-03-11T02:37:59.06" personId="{3004A0DF-6A98-4A27-985D-399E984B9420}" id="{263F11D1-1370-430C-B987-D1FAEC94F688}">
    <text>http://ourrenewablefuture.org/references/#_ftn1.10</text>
  </threadedComment>
  <threadedComment ref="B103" dT="2019-03-11T02:41:28.70" personId="{3004A0DF-6A98-4A27-985D-399E984B9420}" id="{CFB177D5-0B4E-4256-91E8-DF6890A32654}">
    <text>http://www.reddccadgiz.org/documentos/doc_1697518440.pdf, bosque no-protegido</text>
  </threadedComment>
</ThreadedComments>
</file>

<file path=xl/threadedComments/threadedComment2.xml><?xml version="1.0" encoding="utf-8"?>
<ThreadedComments xmlns="http://schemas.microsoft.com/office/spreadsheetml/2018/threadedcomments" xmlns:x="http://schemas.openxmlformats.org/spreadsheetml/2006/main">
  <threadedComment ref="D1" dT="2019-06-05T03:33:36.08" personId="{3004A0DF-6A98-4A27-985D-399E984B9420}" id="{4D0982DD-DA9B-460E-B3E6-59161AC20EEF}">
    <text>https://ourworldindata.org/grapher/forest-area-km?tab=chart&amp;time=1990..2015&amp;country=HND</text>
  </threadedComment>
  <threadedComment ref="X8" dT="2019-06-10T04:05:54.50" personId="{3004A0DF-6A98-4A27-985D-399E984B9420}" id="{D07525A6-171B-473A-8D99-9120196641F7}">
    <text>From https://www.ipcc-nggip.iges.or.jp/public/2006gl/pdf/4_Volume4/V4_02_Ch2_Generic.pdf</text>
  </threadedComment>
</ThreadedComments>
</file>

<file path=xl/threadedComments/threadedComment3.xml><?xml version="1.0" encoding="utf-8"?>
<ThreadedComments xmlns="http://schemas.microsoft.com/office/spreadsheetml/2018/threadedcomments" xmlns:x="http://schemas.openxmlformats.org/spreadsheetml/2006/main">
  <threadedComment ref="D1" dT="2019-06-05T03:33:36.08" personId="{3004A0DF-6A98-4A27-985D-399E984B9420}" id="{B45CB6E0-E723-46B4-A4A5-703009305FF6}">
    <text>https://ourworldindata.org/grapher/forest-area-km?tab=chart&amp;time=1990..2015&amp;country=HND</text>
  </threadedComment>
</ThreadedComments>
</file>

<file path=xl/threadedComments/threadedComment4.xml><?xml version="1.0" encoding="utf-8"?>
<ThreadedComments xmlns="http://schemas.microsoft.com/office/spreadsheetml/2018/threadedcomments" xmlns:x="http://schemas.openxmlformats.org/spreadsheetml/2006/main">
  <threadedComment ref="D1" dT="2019-06-05T03:33:36.08" personId="{3004A0DF-6A98-4A27-985D-399E984B9420}" id="{31129564-7A7B-461B-9EE4-90A781135157}">
    <text>https://ourworldindata.org/grapher/forest-area-km?tab=chart&amp;time=1990..2015&amp;country=HND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B21"/>
  <sheetViews>
    <sheetView tabSelected="1" workbookViewId="0">
      <selection activeCell="B14" sqref="B14"/>
    </sheetView>
  </sheetViews>
  <sheetFormatPr defaultRowHeight="15" x14ac:dyDescent="0.25"/>
  <cols>
    <col min="1" max="1" width="29.28515625" style="4" customWidth="1"/>
    <col min="2" max="2" width="130.7109375" style="4" customWidth="1"/>
  </cols>
  <sheetData>
    <row r="12" spans="1:2" x14ac:dyDescent="0.25">
      <c r="A12" s="54" t="s">
        <v>185</v>
      </c>
      <c r="B12" s="54" t="s">
        <v>186</v>
      </c>
    </row>
    <row r="13" spans="1:2" ht="45" x14ac:dyDescent="0.25">
      <c r="A13" s="55" t="s">
        <v>187</v>
      </c>
      <c r="B13" s="55" t="s">
        <v>200</v>
      </c>
    </row>
    <row r="14" spans="1:2" ht="30" x14ac:dyDescent="0.25">
      <c r="A14" s="55" t="s">
        <v>188</v>
      </c>
      <c r="B14" s="55" t="s">
        <v>201</v>
      </c>
    </row>
    <row r="15" spans="1:2" ht="45" x14ac:dyDescent="0.25">
      <c r="A15" s="55" t="s">
        <v>189</v>
      </c>
      <c r="B15" s="55" t="s">
        <v>202</v>
      </c>
    </row>
    <row r="16" spans="1:2" ht="45" x14ac:dyDescent="0.25">
      <c r="A16" s="55" t="s">
        <v>190</v>
      </c>
      <c r="B16" s="55" t="s">
        <v>203</v>
      </c>
    </row>
    <row r="17" spans="1:2" ht="30" x14ac:dyDescent="0.25">
      <c r="A17" s="55" t="s">
        <v>191</v>
      </c>
      <c r="B17" s="55" t="s">
        <v>204</v>
      </c>
    </row>
    <row r="18" spans="1:2" x14ac:dyDescent="0.25">
      <c r="A18" s="55" t="s">
        <v>192</v>
      </c>
      <c r="B18" s="63" t="s">
        <v>205</v>
      </c>
    </row>
    <row r="19" spans="1:2" x14ac:dyDescent="0.25">
      <c r="A19" s="55" t="s">
        <v>193</v>
      </c>
      <c r="B19" s="63"/>
    </row>
    <row r="20" spans="1:2" x14ac:dyDescent="0.25">
      <c r="A20" s="55" t="s">
        <v>194</v>
      </c>
      <c r="B20" s="63"/>
    </row>
    <row r="21" spans="1:2" ht="135" x14ac:dyDescent="0.25">
      <c r="A21" s="55" t="s">
        <v>229</v>
      </c>
      <c r="B21" s="55" t="s">
        <v>235</v>
      </c>
    </row>
  </sheetData>
  <mergeCells count="1">
    <mergeCell ref="B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E100"/>
  <sheetViews>
    <sheetView zoomScaleNormal="100" workbookViewId="0">
      <selection activeCell="C3" sqref="C3"/>
    </sheetView>
  </sheetViews>
  <sheetFormatPr defaultRowHeight="15" outlineLevelRow="1" x14ac:dyDescent="0.25"/>
  <cols>
    <col min="3" max="3" width="12.85546875" bestFit="1" customWidth="1"/>
    <col min="4" max="4" width="11" bestFit="1" customWidth="1"/>
    <col min="33" max="33" width="10" bestFit="1" customWidth="1"/>
    <col min="41" max="41" width="10" bestFit="1" customWidth="1"/>
    <col min="46" max="46" width="8.85546875" style="2"/>
  </cols>
  <sheetData>
    <row r="1" spans="1:83" x14ac:dyDescent="0.25">
      <c r="C1" t="s">
        <v>0</v>
      </c>
      <c r="D1">
        <v>1971</v>
      </c>
      <c r="E1">
        <v>1972</v>
      </c>
      <c r="F1">
        <v>1973</v>
      </c>
      <c r="G1">
        <v>1974</v>
      </c>
      <c r="H1">
        <v>1975</v>
      </c>
      <c r="I1">
        <v>1976</v>
      </c>
      <c r="J1">
        <v>1977</v>
      </c>
      <c r="K1">
        <v>1978</v>
      </c>
      <c r="L1">
        <v>1979</v>
      </c>
      <c r="M1">
        <v>1980</v>
      </c>
      <c r="N1">
        <v>1981</v>
      </c>
      <c r="O1">
        <v>1982</v>
      </c>
      <c r="P1">
        <v>1983</v>
      </c>
      <c r="Q1">
        <v>1984</v>
      </c>
      <c r="R1">
        <v>1985</v>
      </c>
      <c r="S1">
        <v>1986</v>
      </c>
      <c r="T1">
        <v>1987</v>
      </c>
      <c r="U1">
        <v>1988</v>
      </c>
      <c r="V1">
        <v>1989</v>
      </c>
      <c r="W1">
        <v>1990</v>
      </c>
      <c r="X1">
        <v>1991</v>
      </c>
      <c r="Y1">
        <v>1992</v>
      </c>
      <c r="Z1">
        <v>1993</v>
      </c>
      <c r="AA1">
        <v>1994</v>
      </c>
      <c r="AB1">
        <v>1995</v>
      </c>
      <c r="AC1">
        <v>1996</v>
      </c>
      <c r="AD1">
        <v>1997</v>
      </c>
      <c r="AE1">
        <v>1998</v>
      </c>
      <c r="AF1">
        <v>1999</v>
      </c>
      <c r="AG1">
        <v>2000</v>
      </c>
      <c r="AH1">
        <v>2001</v>
      </c>
      <c r="AI1">
        <v>2002</v>
      </c>
      <c r="AJ1">
        <v>2003</v>
      </c>
      <c r="AK1">
        <v>2004</v>
      </c>
      <c r="AL1">
        <v>2005</v>
      </c>
      <c r="AM1">
        <v>2006</v>
      </c>
      <c r="AN1">
        <v>2007</v>
      </c>
      <c r="AO1">
        <v>2008</v>
      </c>
      <c r="AP1">
        <v>2009</v>
      </c>
      <c r="AQ1">
        <v>2010</v>
      </c>
      <c r="AR1">
        <v>2011</v>
      </c>
      <c r="AS1">
        <v>2012</v>
      </c>
      <c r="AT1" s="2">
        <v>2013</v>
      </c>
    </row>
    <row r="2" spans="1:83" x14ac:dyDescent="0.25">
      <c r="C2" t="s">
        <v>104</v>
      </c>
      <c r="D2">
        <v>6099.7659999999996</v>
      </c>
      <c r="E2">
        <v>6478.0940000000001</v>
      </c>
      <c r="F2">
        <v>6989.0010000000002</v>
      </c>
      <c r="G2">
        <v>6818.482</v>
      </c>
      <c r="H2">
        <v>7028.7479999999996</v>
      </c>
      <c r="I2">
        <v>8006.875</v>
      </c>
      <c r="J2">
        <v>8955.3040000000001</v>
      </c>
      <c r="K2">
        <v>9648.9169999999995</v>
      </c>
      <c r="L2">
        <v>9929.7090000000007</v>
      </c>
      <c r="M2">
        <v>10161.065000000001</v>
      </c>
      <c r="N2">
        <v>10404.937</v>
      </c>
      <c r="O2">
        <v>10492.438</v>
      </c>
      <c r="P2">
        <v>10365.175999999999</v>
      </c>
      <c r="Q2">
        <v>10889.486000000001</v>
      </c>
      <c r="R2">
        <v>10959.726000000001</v>
      </c>
      <c r="S2">
        <v>11727.937</v>
      </c>
      <c r="T2">
        <v>12356.581</v>
      </c>
      <c r="U2">
        <v>13284.341</v>
      </c>
      <c r="V2">
        <v>13672.815000000001</v>
      </c>
      <c r="W2">
        <v>14479.953125</v>
      </c>
      <c r="X2">
        <v>15217.2451171875</v>
      </c>
      <c r="Y2">
        <v>15702.4033203125</v>
      </c>
      <c r="Z2">
        <v>17007.751953125</v>
      </c>
      <c r="AA2">
        <v>17431.765625</v>
      </c>
      <c r="AB2">
        <v>19391.931640625</v>
      </c>
      <c r="AC2">
        <v>18534.552734375</v>
      </c>
      <c r="AD2">
        <v>19283.00390625</v>
      </c>
      <c r="AE2">
        <v>19877.25390625</v>
      </c>
      <c r="AF2">
        <v>19555.423828125</v>
      </c>
      <c r="AG2">
        <v>21004.32421875</v>
      </c>
      <c r="AH2">
        <v>21337.638671875</v>
      </c>
      <c r="AI2">
        <v>22322.82421875</v>
      </c>
      <c r="AJ2">
        <v>23442.71484375</v>
      </c>
      <c r="AK2">
        <v>24886.88671875</v>
      </c>
      <c r="AL2">
        <v>27339.28515625</v>
      </c>
      <c r="AM2">
        <v>28317.31640625</v>
      </c>
      <c r="AN2">
        <v>30212.576171875</v>
      </c>
      <c r="AO2">
        <v>29158.392578125</v>
      </c>
      <c r="AP2">
        <v>29286.392578125</v>
      </c>
      <c r="AQ2">
        <v>31120.896484375</v>
      </c>
      <c r="AR2">
        <v>33691.90625</v>
      </c>
      <c r="AS2">
        <v>34601.96484375</v>
      </c>
      <c r="AT2" s="2">
        <v>33670.28125</v>
      </c>
    </row>
    <row r="3" spans="1:83" x14ac:dyDescent="0.25">
      <c r="C3" t="s">
        <v>102</v>
      </c>
      <c r="D3">
        <f>'02_Base Data'!B5</f>
        <v>2.7981250000000002</v>
      </c>
      <c r="E3">
        <f>'02_Base Data'!C5</f>
        <v>2.8821129999999999</v>
      </c>
      <c r="F3">
        <f>'02_Base Data'!D5</f>
        <v>2.9689939999999999</v>
      </c>
      <c r="G3">
        <f>'02_Base Data'!E5</f>
        <v>3.0592539999999997</v>
      </c>
      <c r="H3">
        <f>'02_Base Data'!F5</f>
        <v>3.1532610000000001</v>
      </c>
      <c r="I3">
        <f>'02_Base Data'!G5</f>
        <v>3.2511579999999998</v>
      </c>
      <c r="J3">
        <f>'02_Base Data'!H5</f>
        <v>3.3528350000000002</v>
      </c>
      <c r="K3">
        <f>'02_Base Data'!I5</f>
        <v>3.4581039999999996</v>
      </c>
      <c r="L3">
        <f>'02_Base Data'!J5</f>
        <v>3.566665</v>
      </c>
      <c r="M3">
        <f>'02_Base Data'!K5</f>
        <v>3.6782859999999999</v>
      </c>
      <c r="N3">
        <f>'02_Base Data'!L5</f>
        <v>3.7929379999999999</v>
      </c>
      <c r="O3">
        <f>'02_Base Data'!M5</f>
        <v>3.910657</v>
      </c>
      <c r="P3">
        <f>'02_Base Data'!N5</f>
        <v>4.0313490000000005</v>
      </c>
      <c r="Q3">
        <f>'02_Base Data'!O5</f>
        <v>4.1548869999999996</v>
      </c>
      <c r="R3">
        <f>'02_Base Data'!P5</f>
        <v>4.2811890000000004</v>
      </c>
      <c r="S3">
        <f>'02_Base Data'!Q5</f>
        <v>4.410158</v>
      </c>
      <c r="T3">
        <f>'02_Base Data'!R5</f>
        <v>4.541804</v>
      </c>
      <c r="U3">
        <f>'02_Base Data'!S5</f>
        <v>4.676361</v>
      </c>
      <c r="V3">
        <f>'02_Base Data'!T5</f>
        <v>4.8141369999999997</v>
      </c>
      <c r="W3">
        <f>'02_Base Data'!U5</f>
        <v>4.9553280000000006</v>
      </c>
      <c r="X3">
        <f>'02_Base Data'!V5</f>
        <v>5.0999509999999999</v>
      </c>
      <c r="Y3">
        <f>'02_Base Data'!W5</f>
        <v>5.2478360000000004</v>
      </c>
      <c r="Z3">
        <f>'02_Base Data'!X5</f>
        <v>5.3988050000000003</v>
      </c>
      <c r="AA3">
        <f>'02_Base Data'!Y5</f>
        <v>5.5526249999999999</v>
      </c>
      <c r="AB3">
        <f>'02_Base Data'!Z5</f>
        <v>5.7090510000000005</v>
      </c>
      <c r="AC3">
        <f>'02_Base Data'!AA5</f>
        <v>5.8678490000000005</v>
      </c>
      <c r="AD3">
        <f>'02_Base Data'!AB5</f>
        <v>6.0288819999999994</v>
      </c>
      <c r="AE3">
        <f>'02_Base Data'!AC5</f>
        <v>6.1920260000000003</v>
      </c>
      <c r="AF3">
        <f>'02_Base Data'!AD5</f>
        <v>6.3572209999999991</v>
      </c>
      <c r="AG3">
        <f>'02_Base Data'!AE5</f>
        <v>6.5242830000000005</v>
      </c>
      <c r="AH3">
        <f>'02_Base Data'!AF5</f>
        <v>6.6930609999999993</v>
      </c>
      <c r="AI3">
        <f>'02_Base Data'!AG5</f>
        <v>6.8631570000000002</v>
      </c>
      <c r="AJ3">
        <f>'02_Base Data'!AH5</f>
        <v>7.0338209999999997</v>
      </c>
      <c r="AK3">
        <f>'02_Base Data'!AI5</f>
        <v>7.2041529999999998</v>
      </c>
      <c r="AL3">
        <f>'02_Base Data'!AJ5</f>
        <v>7.3734299999999999</v>
      </c>
      <c r="AM3">
        <f>'02_Base Data'!AK5</f>
        <v>7.5414060000000003</v>
      </c>
      <c r="AN3">
        <f>'02_Base Data'!AL5</f>
        <v>7.7079719999999998</v>
      </c>
      <c r="AO3">
        <f>'02_Base Data'!AM5</f>
        <v>7.8726580000000004</v>
      </c>
      <c r="AP3">
        <f>'02_Base Data'!AN5</f>
        <v>8.0350210000000004</v>
      </c>
      <c r="AQ3">
        <f>'02_Base Data'!AO5</f>
        <v>8.1947779999999995</v>
      </c>
      <c r="AR3">
        <f>'02_Base Data'!AP5</f>
        <v>8.3516000000000012</v>
      </c>
      <c r="AS3">
        <f>'02_Base Data'!AQ5</f>
        <v>8.5056460000000005</v>
      </c>
      <c r="AT3">
        <f>'02_Base Data'!AR5</f>
        <v>8.6577850000000005</v>
      </c>
      <c r="AU3">
        <f>'02_Base Data'!AS5</f>
        <v>8.809216000000001</v>
      </c>
      <c r="AV3">
        <f>'02_Base Data'!AT5</f>
        <v>8.9608290000000004</v>
      </c>
      <c r="AW3">
        <f>'02_Base Data'!AU5</f>
        <v>9.1128669999999996</v>
      </c>
      <c r="AX3">
        <f>'02_Base Data'!AV5</f>
        <v>9.2650669999999984</v>
      </c>
      <c r="AY3">
        <f>'02_Base Data'!AW5</f>
        <v>9.4171669999999992</v>
      </c>
      <c r="AZ3">
        <f>'02_Base Data'!AX5</f>
        <v>9.5686879999999999</v>
      </c>
      <c r="BA3">
        <f>'02_Base Data'!AY5</f>
        <v>9.719265</v>
      </c>
      <c r="BB3">
        <f>'02_Base Data'!AZ5</f>
        <v>9.8688179999999992</v>
      </c>
      <c r="BC3">
        <f>'02_Base Data'!BA5</f>
        <v>10.017325000000001</v>
      </c>
      <c r="BD3">
        <f>'02_Base Data'!BB5</f>
        <v>10.164638999999999</v>
      </c>
      <c r="BE3">
        <f>'02_Base Data'!BC5</f>
        <v>10.310544999999999</v>
      </c>
      <c r="BF3">
        <f>'02_Base Data'!BD5</f>
        <v>10.454848999999999</v>
      </c>
      <c r="BG3">
        <f>'02_Base Data'!BE5</f>
        <v>10.597424999999999</v>
      </c>
      <c r="BH3">
        <f>'02_Base Data'!BF5</f>
        <v>10.738136000000001</v>
      </c>
      <c r="BI3">
        <f>'02_Base Data'!BG5</f>
        <v>10.876813</v>
      </c>
      <c r="BJ3">
        <f>'02_Base Data'!BH5</f>
        <v>11.013275</v>
      </c>
      <c r="BK3">
        <f>'02_Base Data'!BI5</f>
        <v>11.147351</v>
      </c>
      <c r="BL3">
        <f>'02_Base Data'!BJ5</f>
        <v>11.278945</v>
      </c>
      <c r="BM3">
        <f>'02_Base Data'!BK5</f>
        <v>11.407968</v>
      </c>
      <c r="BN3">
        <f>'02_Base Data'!BL5</f>
        <v>11.534322</v>
      </c>
      <c r="BO3">
        <f>'02_Base Data'!BM5</f>
        <v>11.657920000000001</v>
      </c>
      <c r="BP3">
        <f>'02_Base Data'!BN5</f>
        <v>11.778686</v>
      </c>
      <c r="BQ3">
        <f>'02_Base Data'!BO5</f>
        <v>11.896542999999999</v>
      </c>
      <c r="BR3">
        <f>'02_Base Data'!BP5</f>
        <v>12.011469</v>
      </c>
      <c r="BS3">
        <f>'02_Base Data'!BQ5</f>
        <v>12.123518000000001</v>
      </c>
      <c r="BT3">
        <f>'02_Base Data'!BR5</f>
        <v>12.232808</v>
      </c>
      <c r="BU3">
        <f>'02_Base Data'!BS5</f>
        <v>12.339416999999999</v>
      </c>
      <c r="BV3">
        <f>'02_Base Data'!BT5</f>
        <v>12.443346</v>
      </c>
      <c r="BW3">
        <f>'02_Base Data'!BU5</f>
        <v>12.544546</v>
      </c>
      <c r="BX3">
        <f>'02_Base Data'!BV5</f>
        <v>12.642935999999999</v>
      </c>
      <c r="BY3">
        <f>'02_Base Data'!BW5</f>
        <v>12.738436</v>
      </c>
      <c r="BZ3">
        <f>'02_Base Data'!BX5</f>
        <v>12.830963000000001</v>
      </c>
      <c r="CA3">
        <f>'02_Base Data'!BY5</f>
        <v>12.920484</v>
      </c>
      <c r="CB3">
        <f>'02_Base Data'!BZ5</f>
        <v>13.006995999999999</v>
      </c>
      <c r="CC3">
        <f>'02_Base Data'!CA5</f>
        <v>13.090515999999999</v>
      </c>
      <c r="CD3">
        <f>'02_Base Data'!CB5</f>
        <v>13.171063999999999</v>
      </c>
      <c r="CE3">
        <f>'02_Base Data'!CC5</f>
        <v>13.248655000000001</v>
      </c>
    </row>
    <row r="4" spans="1:83" x14ac:dyDescent="0.25">
      <c r="C4" s="1" t="s">
        <v>43</v>
      </c>
      <c r="D4">
        <f>'03_Consumption Forecast'!D7</f>
        <v>113.83693292642431</v>
      </c>
      <c r="E4">
        <f>'03_Consumption Forecast'!E7</f>
        <v>115.92650379467837</v>
      </c>
      <c r="F4">
        <f>'03_Consumption Forecast'!F7</f>
        <v>119.02941281795815</v>
      </c>
      <c r="G4">
        <f>'03_Consumption Forecast'!G7</f>
        <v>120.07593126347896</v>
      </c>
      <c r="H4">
        <f>'03_Consumption Forecast'!H7</f>
        <v>122.71860574224961</v>
      </c>
      <c r="I4">
        <f>'03_Consumption Forecast'!I7</f>
        <v>126.0099385644705</v>
      </c>
      <c r="J4">
        <f>'03_Consumption Forecast'!J7</f>
        <v>129.28748331830823</v>
      </c>
      <c r="K4">
        <f>'03_Consumption Forecast'!K7</f>
        <v>133.20346146991619</v>
      </c>
      <c r="L4">
        <f>'03_Consumption Forecast'!L7</f>
        <v>136.65154031327393</v>
      </c>
      <c r="M4">
        <f>'03_Consumption Forecast'!M7</f>
        <v>137.38857022466533</v>
      </c>
      <c r="N4">
        <f>'03_Consumption Forecast'!N7</f>
        <v>138.88610072815626</v>
      </c>
      <c r="O4">
        <f>'03_Consumption Forecast'!O7</f>
        <v>140.67854587721862</v>
      </c>
      <c r="P4">
        <f>'03_Consumption Forecast'!P7</f>
        <v>144.31310654321464</v>
      </c>
      <c r="Q4">
        <f>'03_Consumption Forecast'!Q7</f>
        <v>145.71675809004907</v>
      </c>
      <c r="R4">
        <f>'03_Consumption Forecast'!R7</f>
        <v>147.3765374215827</v>
      </c>
      <c r="S4">
        <f>'03_Consumption Forecast'!S7</f>
        <v>148.82218152872497</v>
      </c>
      <c r="T4">
        <f>'03_Consumption Forecast'!T7</f>
        <v>150.93508575621314</v>
      </c>
      <c r="U4">
        <f>'03_Consumption Forecast'!U7</f>
        <v>155.43348411138666</v>
      </c>
      <c r="V4">
        <f>'03_Consumption Forecast'!V7</f>
        <v>157.99454780081138</v>
      </c>
      <c r="W4">
        <f>'03_Consumption Forecast'!W7</f>
        <v>163.64449296708418</v>
      </c>
      <c r="X4">
        <f>'03_Consumption Forecast'!X7</f>
        <v>164.99352148895923</v>
      </c>
      <c r="Y4">
        <f>'03_Consumption Forecast'!Y7</f>
        <v>167.89798164402958</v>
      </c>
      <c r="Z4">
        <f>'03_Consumption Forecast'!Z7</f>
        <v>167.29783293062491</v>
      </c>
      <c r="AA4">
        <f>'03_Consumption Forecast'!AA7</f>
        <v>168.14061292921789</v>
      </c>
      <c r="AB4">
        <f>'03_Consumption Forecast'!AB7</f>
        <v>172.8755148408782</v>
      </c>
      <c r="AC4">
        <f>'03_Consumption Forecast'!AC7</f>
        <v>174.81523839445313</v>
      </c>
      <c r="AD4">
        <f>'03_Consumption Forecast'!AD7</f>
        <v>199.94422979014468</v>
      </c>
      <c r="AE4">
        <f>'03_Consumption Forecast'!AE7</f>
        <v>203.26674321319288</v>
      </c>
      <c r="AF4">
        <f>'03_Consumption Forecast'!AF7</f>
        <v>155.77469234503249</v>
      </c>
      <c r="AG4">
        <f>'03_Consumption Forecast'!AG7</f>
        <v>176.3337486783856</v>
      </c>
      <c r="AH4">
        <f>'03_Consumption Forecast'!AH7</f>
        <v>172.9680351396855</v>
      </c>
      <c r="AI4">
        <f>'03_Consumption Forecast'!AI7</f>
        <v>178.4538557736183</v>
      </c>
      <c r="AJ4">
        <f>'03_Consumption Forecast'!AJ7</f>
        <v>185.05270178205427</v>
      </c>
      <c r="AK4">
        <f>'03_Consumption Forecast'!AK7</f>
        <v>190.69076104329059</v>
      </c>
      <c r="AL4">
        <f>'03_Consumption Forecast'!AL7</f>
        <v>203.21216367611771</v>
      </c>
      <c r="AM4">
        <f>'03_Consumption Forecast'!AM7</f>
        <v>214.89166322849599</v>
      </c>
      <c r="AN4">
        <f>'03_Consumption Forecast'!AN7</f>
        <v>231.16905802269648</v>
      </c>
      <c r="AO4">
        <f>'03_Consumption Forecast'!AO7</f>
        <v>242.40267933916621</v>
      </c>
      <c r="AP4">
        <f>'03_Consumption Forecast'!AP7</f>
        <v>248.85902695188739</v>
      </c>
      <c r="AQ4">
        <f>'03_Consumption Forecast'!AQ7</f>
        <v>255.83252118257789</v>
      </c>
      <c r="AR4">
        <f>'03_Consumption Forecast'!AR7</f>
        <v>279.15207721484029</v>
      </c>
      <c r="AS4">
        <f>'03_Consumption Forecast'!AS7</f>
        <v>288.46473300839011</v>
      </c>
      <c r="AT4" s="2">
        <f>'03_Consumption Forecast'!AT7</f>
        <v>298.04816863650478</v>
      </c>
    </row>
    <row r="5" spans="1:83" x14ac:dyDescent="0.25">
      <c r="C5" s="1" t="s">
        <v>44</v>
      </c>
      <c r="D5">
        <f>D4/D3</f>
        <v>40.683290748777949</v>
      </c>
      <c r="E5">
        <f t="shared" ref="E5:AT5" si="0">E4/E3</f>
        <v>40.222747614225526</v>
      </c>
      <c r="F5">
        <f t="shared" si="0"/>
        <v>40.090822958200036</v>
      </c>
      <c r="G5">
        <f t="shared" si="0"/>
        <v>39.250069220626656</v>
      </c>
      <c r="H5">
        <f t="shared" si="0"/>
        <v>38.917998142954104</v>
      </c>
      <c r="I5">
        <f t="shared" si="0"/>
        <v>38.758478844913263</v>
      </c>
      <c r="J5">
        <f t="shared" si="0"/>
        <v>38.560645936441318</v>
      </c>
      <c r="K5">
        <f t="shared" si="0"/>
        <v>38.519217892208047</v>
      </c>
      <c r="L5">
        <f t="shared" si="0"/>
        <v>38.313533879204783</v>
      </c>
      <c r="M5">
        <f t="shared" si="0"/>
        <v>37.351247353975559</v>
      </c>
      <c r="N5">
        <f t="shared" si="0"/>
        <v>36.617023723603253</v>
      </c>
      <c r="O5">
        <f t="shared" si="0"/>
        <v>35.973123154809699</v>
      </c>
      <c r="P5">
        <f t="shared" si="0"/>
        <v>35.797720947309358</v>
      </c>
      <c r="Q5">
        <f t="shared" si="0"/>
        <v>35.07117235439835</v>
      </c>
      <c r="R5">
        <f t="shared" si="0"/>
        <v>34.424207252140164</v>
      </c>
      <c r="S5">
        <f t="shared" si="0"/>
        <v>33.745317407840027</v>
      </c>
      <c r="T5">
        <f t="shared" si="0"/>
        <v>33.232408478263956</v>
      </c>
      <c r="U5">
        <f t="shared" si="0"/>
        <v>33.238127704723112</v>
      </c>
      <c r="V5">
        <f t="shared" si="0"/>
        <v>32.818872375425002</v>
      </c>
      <c r="W5">
        <f t="shared" si="0"/>
        <v>33.023947752214212</v>
      </c>
      <c r="X5">
        <f t="shared" si="0"/>
        <v>32.35198171295356</v>
      </c>
      <c r="Y5">
        <f t="shared" si="0"/>
        <v>31.993755453491605</v>
      </c>
      <c r="Z5">
        <f t="shared" si="0"/>
        <v>30.987937688178199</v>
      </c>
      <c r="AA5">
        <f t="shared" si="0"/>
        <v>30.281283704413301</v>
      </c>
      <c r="AB5">
        <f t="shared" si="0"/>
        <v>30.280954722751325</v>
      </c>
      <c r="AC5">
        <f t="shared" si="0"/>
        <v>29.792047885767531</v>
      </c>
      <c r="AD5">
        <f t="shared" si="0"/>
        <v>33.164395951047759</v>
      </c>
      <c r="AE5">
        <f t="shared" si="0"/>
        <v>32.827178570179271</v>
      </c>
      <c r="AF5">
        <f t="shared" si="0"/>
        <v>24.5035829877603</v>
      </c>
      <c r="AG5">
        <f t="shared" si="0"/>
        <v>27.027299195694852</v>
      </c>
      <c r="AH5">
        <f t="shared" si="0"/>
        <v>25.842889395403017</v>
      </c>
      <c r="AI5">
        <f t="shared" si="0"/>
        <v>26.001715504048398</v>
      </c>
      <c r="AJ5">
        <f t="shared" si="0"/>
        <v>26.308986507057014</v>
      </c>
      <c r="AK5">
        <f t="shared" si="0"/>
        <v>26.469560133341226</v>
      </c>
      <c r="AL5">
        <f t="shared" si="0"/>
        <v>27.560058707564554</v>
      </c>
      <c r="AM5">
        <f t="shared" si="0"/>
        <v>28.494907080787851</v>
      </c>
      <c r="AN5">
        <f t="shared" si="0"/>
        <v>29.990905263108957</v>
      </c>
      <c r="AO5">
        <f t="shared" si="0"/>
        <v>30.790449596459823</v>
      </c>
      <c r="AP5">
        <f t="shared" si="0"/>
        <v>30.971795462872763</v>
      </c>
      <c r="AQ5">
        <f t="shared" si="0"/>
        <v>31.218969102345167</v>
      </c>
      <c r="AR5">
        <f t="shared" si="0"/>
        <v>33.424981705881535</v>
      </c>
      <c r="AS5">
        <f t="shared" si="0"/>
        <v>33.914500204733429</v>
      </c>
      <c r="AT5" s="2">
        <f t="shared" si="0"/>
        <v>34.425452773025057</v>
      </c>
    </row>
    <row r="6" spans="1:83" x14ac:dyDescent="0.25">
      <c r="C6" s="1" t="s">
        <v>45</v>
      </c>
      <c r="D6">
        <f>D4/D2</f>
        <v>1.8662508189072224E-2</v>
      </c>
      <c r="E6">
        <f t="shared" ref="E6:AT6" si="1">E4/E2</f>
        <v>1.7895156167026655E-2</v>
      </c>
      <c r="F6">
        <f t="shared" si="1"/>
        <v>1.7030962338960624E-2</v>
      </c>
      <c r="G6">
        <f t="shared" si="1"/>
        <v>1.7610361259805182E-2</v>
      </c>
      <c r="H6">
        <f t="shared" si="1"/>
        <v>1.7459525614270083E-2</v>
      </c>
      <c r="I6">
        <f t="shared" si="1"/>
        <v>1.573771771939371E-2</v>
      </c>
      <c r="J6">
        <f t="shared" si="1"/>
        <v>1.4436973141091384E-2</v>
      </c>
      <c r="K6">
        <f t="shared" si="1"/>
        <v>1.3805016818977322E-2</v>
      </c>
      <c r="L6">
        <f t="shared" si="1"/>
        <v>1.3761887716273851E-2</v>
      </c>
      <c r="M6">
        <f t="shared" si="1"/>
        <v>1.3521079751449805E-2</v>
      </c>
      <c r="N6">
        <f t="shared" si="1"/>
        <v>1.3348096267008273E-2</v>
      </c>
      <c r="O6">
        <f t="shared" si="1"/>
        <v>1.3407612785247682E-2</v>
      </c>
      <c r="P6">
        <f t="shared" si="1"/>
        <v>1.3922880474312704E-2</v>
      </c>
      <c r="Q6">
        <f t="shared" si="1"/>
        <v>1.3381417459928692E-2</v>
      </c>
      <c r="R6">
        <f t="shared" si="1"/>
        <v>1.3447100540796612E-2</v>
      </c>
      <c r="S6">
        <f t="shared" si="1"/>
        <v>1.2689544762111612E-2</v>
      </c>
      <c r="T6">
        <f t="shared" si="1"/>
        <v>1.2214955395526734E-2</v>
      </c>
      <c r="U6">
        <f t="shared" si="1"/>
        <v>1.1700503932516235E-2</v>
      </c>
      <c r="V6">
        <f t="shared" si="1"/>
        <v>1.1555378157373692E-2</v>
      </c>
      <c r="W6">
        <f t="shared" si="1"/>
        <v>1.1301451845486149E-2</v>
      </c>
      <c r="X6">
        <f t="shared" si="1"/>
        <v>1.0842535571869257E-2</v>
      </c>
      <c r="Y6">
        <f t="shared" si="1"/>
        <v>1.0692502174290616E-2</v>
      </c>
      <c r="Z6">
        <f t="shared" si="1"/>
        <v>9.8365635500631612E-3</v>
      </c>
      <c r="AA6">
        <f t="shared" si="1"/>
        <v>9.6456444256040694E-3</v>
      </c>
      <c r="AB6">
        <f t="shared" si="1"/>
        <v>8.9148166384164524E-3</v>
      </c>
      <c r="AC6">
        <f t="shared" si="1"/>
        <v>9.4318563226094502E-3</v>
      </c>
      <c r="AD6">
        <f t="shared" si="1"/>
        <v>1.0368935813228708E-2</v>
      </c>
      <c r="AE6">
        <f t="shared" si="1"/>
        <v>1.0226097838860918E-2</v>
      </c>
      <c r="AF6">
        <f t="shared" si="1"/>
        <v>7.9658049712527448E-3</v>
      </c>
      <c r="AG6">
        <f t="shared" si="1"/>
        <v>8.3951164932493834E-3</v>
      </c>
      <c r="AH6">
        <f t="shared" si="1"/>
        <v>8.1062407044915196E-3</v>
      </c>
      <c r="AI6">
        <f t="shared" si="1"/>
        <v>7.9942328992460739E-3</v>
      </c>
      <c r="AJ6">
        <f t="shared" si="1"/>
        <v>7.8938255665124326E-3</v>
      </c>
      <c r="AK6">
        <f t="shared" si="1"/>
        <v>7.6622987518813468E-3</v>
      </c>
      <c r="AL6">
        <f t="shared" si="1"/>
        <v>7.4329728270039145E-3</v>
      </c>
      <c r="AM6">
        <f t="shared" si="1"/>
        <v>7.5887015614610502E-3</v>
      </c>
      <c r="AN6">
        <f t="shared" si="1"/>
        <v>7.6514182937465827E-3</v>
      </c>
      <c r="AO6">
        <f t="shared" si="1"/>
        <v>8.3133073501801946E-3</v>
      </c>
      <c r="AP6">
        <f t="shared" si="1"/>
        <v>8.4974284998750108E-3</v>
      </c>
      <c r="AQ6">
        <f t="shared" si="1"/>
        <v>8.2206025559393766E-3</v>
      </c>
      <c r="AR6">
        <f t="shared" si="1"/>
        <v>8.2854343456698985E-3</v>
      </c>
      <c r="AS6">
        <f t="shared" si="1"/>
        <v>8.3366575947635586E-3</v>
      </c>
      <c r="AT6" s="2">
        <f t="shared" si="1"/>
        <v>8.8519655188952356E-3</v>
      </c>
    </row>
    <row r="7" spans="1:83" x14ac:dyDescent="0.25">
      <c r="AU7">
        <f>CE3/AT3</f>
        <v>1.5302591829203429</v>
      </c>
    </row>
    <row r="8" spans="1:83" x14ac:dyDescent="0.25">
      <c r="D8">
        <v>1971</v>
      </c>
      <c r="E8">
        <v>1972</v>
      </c>
      <c r="F8">
        <v>1973</v>
      </c>
      <c r="G8">
        <v>1974</v>
      </c>
      <c r="H8">
        <v>1975</v>
      </c>
      <c r="I8">
        <v>1976</v>
      </c>
      <c r="J8">
        <v>1977</v>
      </c>
      <c r="K8">
        <v>1978</v>
      </c>
      <c r="L8">
        <v>1979</v>
      </c>
      <c r="M8">
        <v>1980</v>
      </c>
      <c r="N8">
        <v>1981</v>
      </c>
      <c r="O8">
        <v>1982</v>
      </c>
      <c r="P8">
        <v>1983</v>
      </c>
      <c r="Q8">
        <v>1984</v>
      </c>
      <c r="R8">
        <v>1985</v>
      </c>
      <c r="S8">
        <v>1986</v>
      </c>
      <c r="T8">
        <v>1987</v>
      </c>
      <c r="U8">
        <v>1988</v>
      </c>
      <c r="V8">
        <v>1989</v>
      </c>
      <c r="W8">
        <v>1990</v>
      </c>
      <c r="X8">
        <v>1991</v>
      </c>
      <c r="Y8">
        <v>1992</v>
      </c>
      <c r="Z8">
        <v>1993</v>
      </c>
      <c r="AA8">
        <v>1994</v>
      </c>
      <c r="AB8">
        <v>1995</v>
      </c>
      <c r="AC8">
        <v>1996</v>
      </c>
      <c r="AD8">
        <v>1997</v>
      </c>
      <c r="AE8">
        <v>1998</v>
      </c>
      <c r="AF8">
        <v>1999</v>
      </c>
      <c r="AG8">
        <v>2000</v>
      </c>
      <c r="AH8">
        <v>2001</v>
      </c>
      <c r="AI8">
        <v>2002</v>
      </c>
      <c r="AJ8">
        <v>2003</v>
      </c>
      <c r="AK8">
        <v>2004</v>
      </c>
      <c r="AL8">
        <v>2005</v>
      </c>
      <c r="AM8">
        <v>2006</v>
      </c>
      <c r="AN8">
        <v>2007</v>
      </c>
      <c r="AO8">
        <v>2008</v>
      </c>
      <c r="AP8">
        <v>2009</v>
      </c>
      <c r="AQ8">
        <v>2010</v>
      </c>
      <c r="AR8">
        <v>2011</v>
      </c>
      <c r="AS8">
        <v>2012</v>
      </c>
      <c r="AT8" s="2">
        <v>2013</v>
      </c>
      <c r="AU8">
        <v>2014</v>
      </c>
      <c r="AV8">
        <v>2015</v>
      </c>
      <c r="AW8">
        <v>2016</v>
      </c>
      <c r="AX8">
        <v>2017</v>
      </c>
      <c r="AY8">
        <v>2018</v>
      </c>
      <c r="AZ8">
        <v>2019</v>
      </c>
      <c r="BA8">
        <v>2020</v>
      </c>
      <c r="BB8">
        <v>2021</v>
      </c>
      <c r="BC8">
        <v>2022</v>
      </c>
      <c r="BD8">
        <v>2023</v>
      </c>
      <c r="BE8">
        <v>2024</v>
      </c>
      <c r="BF8">
        <v>2025</v>
      </c>
      <c r="BG8">
        <v>2026</v>
      </c>
      <c r="BH8">
        <v>2027</v>
      </c>
      <c r="BI8">
        <v>2028</v>
      </c>
      <c r="BJ8">
        <v>2029</v>
      </c>
      <c r="BK8">
        <v>2030</v>
      </c>
      <c r="BL8">
        <v>2031</v>
      </c>
      <c r="BM8">
        <v>2032</v>
      </c>
      <c r="BN8">
        <v>2033</v>
      </c>
      <c r="BO8">
        <v>2034</v>
      </c>
      <c r="BP8">
        <v>2035</v>
      </c>
      <c r="BQ8">
        <v>2036</v>
      </c>
      <c r="BR8">
        <v>2037</v>
      </c>
      <c r="BS8">
        <v>2038</v>
      </c>
      <c r="BT8">
        <v>2039</v>
      </c>
      <c r="BU8">
        <v>2040</v>
      </c>
      <c r="BV8">
        <v>2041</v>
      </c>
      <c r="BW8">
        <v>2042</v>
      </c>
      <c r="BX8">
        <v>2043</v>
      </c>
      <c r="BY8">
        <v>2044</v>
      </c>
      <c r="BZ8">
        <v>2045</v>
      </c>
      <c r="CA8">
        <v>2046</v>
      </c>
      <c r="CB8">
        <v>2047</v>
      </c>
      <c r="CC8">
        <v>2048</v>
      </c>
      <c r="CD8">
        <v>2049</v>
      </c>
      <c r="CE8">
        <v>2050</v>
      </c>
    </row>
    <row r="9" spans="1:83" x14ac:dyDescent="0.25">
      <c r="A9" s="64" t="s">
        <v>103</v>
      </c>
      <c r="B9" s="64"/>
      <c r="C9" s="64"/>
      <c r="D9">
        <f>D3</f>
        <v>2.7981250000000002</v>
      </c>
      <c r="E9">
        <f t="shared" ref="E9:BP9" si="2">E3</f>
        <v>2.8821129999999999</v>
      </c>
      <c r="F9">
        <f t="shared" si="2"/>
        <v>2.9689939999999999</v>
      </c>
      <c r="G9">
        <f t="shared" si="2"/>
        <v>3.0592539999999997</v>
      </c>
      <c r="H9">
        <f t="shared" si="2"/>
        <v>3.1532610000000001</v>
      </c>
      <c r="I9">
        <f t="shared" si="2"/>
        <v>3.2511579999999998</v>
      </c>
      <c r="J9">
        <f t="shared" si="2"/>
        <v>3.3528350000000002</v>
      </c>
      <c r="K9">
        <f t="shared" si="2"/>
        <v>3.4581039999999996</v>
      </c>
      <c r="L9">
        <f t="shared" si="2"/>
        <v>3.566665</v>
      </c>
      <c r="M9">
        <f t="shared" si="2"/>
        <v>3.6782859999999999</v>
      </c>
      <c r="N9">
        <f t="shared" si="2"/>
        <v>3.7929379999999999</v>
      </c>
      <c r="O9">
        <f t="shared" si="2"/>
        <v>3.910657</v>
      </c>
      <c r="P9">
        <f t="shared" si="2"/>
        <v>4.0313490000000005</v>
      </c>
      <c r="Q9">
        <f t="shared" si="2"/>
        <v>4.1548869999999996</v>
      </c>
      <c r="R9">
        <f t="shared" si="2"/>
        <v>4.2811890000000004</v>
      </c>
      <c r="S9">
        <f t="shared" si="2"/>
        <v>4.410158</v>
      </c>
      <c r="T9">
        <f t="shared" si="2"/>
        <v>4.541804</v>
      </c>
      <c r="U9">
        <f t="shared" si="2"/>
        <v>4.676361</v>
      </c>
      <c r="V9">
        <f t="shared" si="2"/>
        <v>4.8141369999999997</v>
      </c>
      <c r="W9">
        <f t="shared" si="2"/>
        <v>4.9553280000000006</v>
      </c>
      <c r="X9">
        <f t="shared" si="2"/>
        <v>5.0999509999999999</v>
      </c>
      <c r="Y9">
        <f t="shared" si="2"/>
        <v>5.2478360000000004</v>
      </c>
      <c r="Z9">
        <f t="shared" si="2"/>
        <v>5.3988050000000003</v>
      </c>
      <c r="AA9">
        <f t="shared" si="2"/>
        <v>5.5526249999999999</v>
      </c>
      <c r="AB9">
        <f t="shared" si="2"/>
        <v>5.7090510000000005</v>
      </c>
      <c r="AC9">
        <f t="shared" si="2"/>
        <v>5.8678490000000005</v>
      </c>
      <c r="AD9">
        <f t="shared" si="2"/>
        <v>6.0288819999999994</v>
      </c>
      <c r="AE9">
        <f t="shared" si="2"/>
        <v>6.1920260000000003</v>
      </c>
      <c r="AF9">
        <f t="shared" si="2"/>
        <v>6.3572209999999991</v>
      </c>
      <c r="AG9">
        <f t="shared" si="2"/>
        <v>6.5242830000000005</v>
      </c>
      <c r="AH9">
        <f t="shared" si="2"/>
        <v>6.6930609999999993</v>
      </c>
      <c r="AI9">
        <f t="shared" si="2"/>
        <v>6.8631570000000002</v>
      </c>
      <c r="AJ9">
        <f t="shared" si="2"/>
        <v>7.0338209999999997</v>
      </c>
      <c r="AK9">
        <f t="shared" si="2"/>
        <v>7.2041529999999998</v>
      </c>
      <c r="AL9">
        <f t="shared" si="2"/>
        <v>7.3734299999999999</v>
      </c>
      <c r="AM9">
        <f t="shared" si="2"/>
        <v>7.5414060000000003</v>
      </c>
      <c r="AN9">
        <f t="shared" si="2"/>
        <v>7.7079719999999998</v>
      </c>
      <c r="AO9">
        <f t="shared" si="2"/>
        <v>7.8726580000000004</v>
      </c>
      <c r="AP9">
        <f t="shared" si="2"/>
        <v>8.0350210000000004</v>
      </c>
      <c r="AQ9">
        <f t="shared" si="2"/>
        <v>8.1947779999999995</v>
      </c>
      <c r="AR9">
        <f t="shared" si="2"/>
        <v>8.3516000000000012</v>
      </c>
      <c r="AS9">
        <f t="shared" si="2"/>
        <v>8.5056460000000005</v>
      </c>
      <c r="AT9">
        <f t="shared" si="2"/>
        <v>8.6577850000000005</v>
      </c>
      <c r="AU9">
        <f t="shared" si="2"/>
        <v>8.809216000000001</v>
      </c>
      <c r="AV9">
        <f t="shared" si="2"/>
        <v>8.9608290000000004</v>
      </c>
      <c r="AW9">
        <f t="shared" si="2"/>
        <v>9.1128669999999996</v>
      </c>
      <c r="AX9">
        <f t="shared" si="2"/>
        <v>9.2650669999999984</v>
      </c>
      <c r="AY9">
        <f t="shared" si="2"/>
        <v>9.4171669999999992</v>
      </c>
      <c r="AZ9">
        <f t="shared" si="2"/>
        <v>9.5686879999999999</v>
      </c>
      <c r="BA9">
        <f t="shared" si="2"/>
        <v>9.719265</v>
      </c>
      <c r="BB9">
        <f t="shared" si="2"/>
        <v>9.8688179999999992</v>
      </c>
      <c r="BC9">
        <f t="shared" si="2"/>
        <v>10.017325000000001</v>
      </c>
      <c r="BD9">
        <f t="shared" si="2"/>
        <v>10.164638999999999</v>
      </c>
      <c r="BE9">
        <f t="shared" si="2"/>
        <v>10.310544999999999</v>
      </c>
      <c r="BF9">
        <f t="shared" si="2"/>
        <v>10.454848999999999</v>
      </c>
      <c r="BG9">
        <f t="shared" si="2"/>
        <v>10.597424999999999</v>
      </c>
      <c r="BH9">
        <f t="shared" si="2"/>
        <v>10.738136000000001</v>
      </c>
      <c r="BI9">
        <f t="shared" si="2"/>
        <v>10.876813</v>
      </c>
      <c r="BJ9">
        <f t="shared" si="2"/>
        <v>11.013275</v>
      </c>
      <c r="BK9">
        <f t="shared" si="2"/>
        <v>11.147351</v>
      </c>
      <c r="BL9">
        <f t="shared" si="2"/>
        <v>11.278945</v>
      </c>
      <c r="BM9">
        <f t="shared" si="2"/>
        <v>11.407968</v>
      </c>
      <c r="BN9">
        <f t="shared" si="2"/>
        <v>11.534322</v>
      </c>
      <c r="BO9">
        <f t="shared" si="2"/>
        <v>11.657920000000001</v>
      </c>
      <c r="BP9">
        <f t="shared" si="2"/>
        <v>11.778686</v>
      </c>
      <c r="BQ9">
        <f t="shared" ref="BQ9:CE9" si="3">BQ3</f>
        <v>11.896542999999999</v>
      </c>
      <c r="BR9">
        <f t="shared" si="3"/>
        <v>12.011469</v>
      </c>
      <c r="BS9">
        <f t="shared" si="3"/>
        <v>12.123518000000001</v>
      </c>
      <c r="BT9">
        <f t="shared" si="3"/>
        <v>12.232808</v>
      </c>
      <c r="BU9">
        <f t="shared" si="3"/>
        <v>12.339416999999999</v>
      </c>
      <c r="BV9">
        <f t="shared" si="3"/>
        <v>12.443346</v>
      </c>
      <c r="BW9">
        <f t="shared" si="3"/>
        <v>12.544546</v>
      </c>
      <c r="BX9">
        <f t="shared" si="3"/>
        <v>12.642935999999999</v>
      </c>
      <c r="BY9">
        <f t="shared" si="3"/>
        <v>12.738436</v>
      </c>
      <c r="BZ9">
        <f t="shared" si="3"/>
        <v>12.830963000000001</v>
      </c>
      <c r="CA9">
        <f t="shared" si="3"/>
        <v>12.920484</v>
      </c>
      <c r="CB9">
        <f t="shared" si="3"/>
        <v>13.006995999999999</v>
      </c>
      <c r="CC9">
        <f t="shared" si="3"/>
        <v>13.090515999999999</v>
      </c>
      <c r="CD9">
        <f t="shared" si="3"/>
        <v>13.171063999999999</v>
      </c>
      <c r="CE9">
        <f t="shared" si="3"/>
        <v>13.248655000000001</v>
      </c>
    </row>
    <row r="10" spans="1:83" hidden="1" outlineLevel="1" collapsed="1" x14ac:dyDescent="0.25"/>
    <row r="11" spans="1:83" hidden="1" outlineLevel="1" x14ac:dyDescent="0.25">
      <c r="D11">
        <v>1971</v>
      </c>
      <c r="E11">
        <v>1972</v>
      </c>
      <c r="F11">
        <v>1973</v>
      </c>
      <c r="G11">
        <v>1974</v>
      </c>
      <c r="H11">
        <v>1975</v>
      </c>
      <c r="I11">
        <v>1976</v>
      </c>
      <c r="J11">
        <v>1977</v>
      </c>
      <c r="K11">
        <v>1978</v>
      </c>
      <c r="L11">
        <v>1979</v>
      </c>
      <c r="M11">
        <v>1980</v>
      </c>
      <c r="N11">
        <v>1981</v>
      </c>
      <c r="O11">
        <v>1982</v>
      </c>
      <c r="P11">
        <v>1983</v>
      </c>
      <c r="Q11">
        <v>1984</v>
      </c>
      <c r="R11">
        <v>1985</v>
      </c>
      <c r="S11">
        <v>1986</v>
      </c>
      <c r="T11">
        <v>1987</v>
      </c>
      <c r="U11">
        <v>1988</v>
      </c>
      <c r="V11">
        <v>1989</v>
      </c>
      <c r="W11">
        <v>1990</v>
      </c>
      <c r="X11">
        <v>1991</v>
      </c>
      <c r="Y11">
        <v>1992</v>
      </c>
      <c r="Z11">
        <v>1993</v>
      </c>
      <c r="AA11">
        <v>1994</v>
      </c>
      <c r="AB11">
        <v>1995</v>
      </c>
      <c r="AC11">
        <v>1996</v>
      </c>
      <c r="AD11">
        <v>1997</v>
      </c>
      <c r="AE11">
        <v>1998</v>
      </c>
      <c r="AF11">
        <v>1999</v>
      </c>
      <c r="AG11">
        <v>2000</v>
      </c>
      <c r="AH11">
        <v>2001</v>
      </c>
      <c r="AI11">
        <v>2002</v>
      </c>
      <c r="AJ11">
        <v>2003</v>
      </c>
      <c r="AK11">
        <v>2004</v>
      </c>
      <c r="AL11">
        <v>2005</v>
      </c>
      <c r="AM11">
        <v>2006</v>
      </c>
      <c r="AN11">
        <v>2007</v>
      </c>
      <c r="AO11">
        <v>2008</v>
      </c>
      <c r="AP11">
        <v>2009</v>
      </c>
      <c r="AQ11">
        <v>2010</v>
      </c>
      <c r="AR11">
        <v>2011</v>
      </c>
      <c r="AS11">
        <v>2012</v>
      </c>
      <c r="AT11" s="2">
        <v>2013</v>
      </c>
      <c r="AU11">
        <v>2014</v>
      </c>
      <c r="AV11">
        <v>2015</v>
      </c>
      <c r="AW11">
        <v>2016</v>
      </c>
      <c r="AX11">
        <v>2017</v>
      </c>
      <c r="AY11">
        <v>2018</v>
      </c>
      <c r="AZ11">
        <v>2019</v>
      </c>
      <c r="BA11">
        <v>2020</v>
      </c>
      <c r="BB11">
        <v>2021</v>
      </c>
      <c r="BC11">
        <v>2022</v>
      </c>
      <c r="BD11">
        <v>2023</v>
      </c>
      <c r="BE11">
        <v>2024</v>
      </c>
      <c r="BF11">
        <v>2025</v>
      </c>
      <c r="BG11">
        <v>2026</v>
      </c>
      <c r="BH11">
        <v>2027</v>
      </c>
      <c r="BI11">
        <v>2028</v>
      </c>
      <c r="BJ11">
        <v>2029</v>
      </c>
      <c r="BK11">
        <v>2030</v>
      </c>
      <c r="BL11">
        <v>2031</v>
      </c>
      <c r="BM11">
        <v>2032</v>
      </c>
      <c r="BN11">
        <v>2033</v>
      </c>
      <c r="BO11">
        <v>2034</v>
      </c>
      <c r="BP11">
        <v>2035</v>
      </c>
      <c r="BQ11">
        <v>2036</v>
      </c>
      <c r="BR11">
        <v>2037</v>
      </c>
      <c r="BS11">
        <v>2038</v>
      </c>
      <c r="BT11">
        <v>2039</v>
      </c>
      <c r="BU11">
        <v>2040</v>
      </c>
      <c r="BV11">
        <v>2041</v>
      </c>
      <c r="BW11">
        <v>2042</v>
      </c>
      <c r="BX11">
        <v>2043</v>
      </c>
      <c r="BY11">
        <v>2044</v>
      </c>
      <c r="BZ11">
        <v>2045</v>
      </c>
      <c r="CA11">
        <v>2046</v>
      </c>
      <c r="CB11">
        <v>2047</v>
      </c>
      <c r="CC11">
        <v>2048</v>
      </c>
      <c r="CD11">
        <v>2049</v>
      </c>
      <c r="CE11">
        <v>2050</v>
      </c>
    </row>
    <row r="12" spans="1:83" collapsed="1" x14ac:dyDescent="0.25">
      <c r="A12" s="64" t="s">
        <v>16</v>
      </c>
      <c r="B12" s="64"/>
      <c r="C12" s="64"/>
      <c r="D12">
        <f t="shared" ref="D12:AI12" si="4">$B$13*EXP((D11-$D$11)*$B$14)+$B$15</f>
        <v>6787.5918385245886</v>
      </c>
      <c r="E12">
        <f t="shared" si="4"/>
        <v>7060.9957354349481</v>
      </c>
      <c r="F12">
        <f t="shared" si="4"/>
        <v>7345.4123291343958</v>
      </c>
      <c r="G12">
        <f t="shared" si="4"/>
        <v>7641.28521055905</v>
      </c>
      <c r="H12">
        <f t="shared" si="4"/>
        <v>7949.0758384681749</v>
      </c>
      <c r="I12">
        <f t="shared" si="4"/>
        <v>8269.264259159303</v>
      </c>
      <c r="J12">
        <f t="shared" si="4"/>
        <v>8602.3498551734465</v>
      </c>
      <c r="K12">
        <f t="shared" si="4"/>
        <v>8948.8521241581293</v>
      </c>
      <c r="L12">
        <f t="shared" si="4"/>
        <v>9309.3114891029709</v>
      </c>
      <c r="M12">
        <f t="shared" si="4"/>
        <v>9684.290141211548</v>
      </c>
      <c r="N12">
        <f t="shared" si="4"/>
        <v>10074.372916724071</v>
      </c>
      <c r="O12">
        <f t="shared" si="4"/>
        <v>10480.168209058449</v>
      </c>
      <c r="P12">
        <f t="shared" si="4"/>
        <v>10902.308917692377</v>
      </c>
      <c r="Q12">
        <f t="shared" si="4"/>
        <v>11341.45343526631</v>
      </c>
      <c r="R12">
        <f t="shared" si="4"/>
        <v>11798.286674446941</v>
      </c>
      <c r="S12">
        <f t="shared" si="4"/>
        <v>12273.521136152656</v>
      </c>
      <c r="T12">
        <f t="shared" si="4"/>
        <v>12767.898020807112</v>
      </c>
      <c r="U12">
        <f t="shared" si="4"/>
        <v>13282.188384354002</v>
      </c>
      <c r="V12">
        <f t="shared" si="4"/>
        <v>13817.194340836093</v>
      </c>
      <c r="W12">
        <f t="shared" si="4"/>
        <v>14373.750313414062</v>
      </c>
      <c r="X12">
        <f t="shared" si="4"/>
        <v>14952.724335776333</v>
      </c>
      <c r="Y12">
        <f t="shared" si="4"/>
        <v>15555.019405969628</v>
      </c>
      <c r="Z12">
        <f t="shared" si="4"/>
        <v>16181.574894761772</v>
      </c>
      <c r="AA12">
        <f t="shared" si="4"/>
        <v>16833.368010733277</v>
      </c>
      <c r="AB12">
        <f t="shared" si="4"/>
        <v>17511.415324382742</v>
      </c>
      <c r="AC12">
        <f t="shared" si="4"/>
        <v>18216.774353623183</v>
      </c>
      <c r="AD12">
        <f t="shared" si="4"/>
        <v>18950.545213142021</v>
      </c>
      <c r="AE12">
        <f t="shared" si="4"/>
        <v>19713.872330197311</v>
      </c>
      <c r="AF12">
        <f t="shared" si="4"/>
        <v>20507.946229526067</v>
      </c>
      <c r="AG12">
        <f t="shared" si="4"/>
        <v>21334.005390148679</v>
      </c>
      <c r="AH12">
        <f t="shared" si="4"/>
        <v>22193.338176965321</v>
      </c>
      <c r="AI12">
        <f t="shared" si="4"/>
        <v>23087.284850156957</v>
      </c>
      <c r="AJ12">
        <f t="shared" ref="AJ12:BK12" si="5">$B$13*EXP((AJ11-$D$11)*$B$14)+$B$15</f>
        <v>24017.239655524936</v>
      </c>
      <c r="AK12">
        <f t="shared" si="5"/>
        <v>24984.652999029375</v>
      </c>
      <c r="AL12">
        <f t="shared" si="5"/>
        <v>25991.033708917861</v>
      </c>
      <c r="AM12">
        <f t="shared" si="5"/>
        <v>27037.9513889726</v>
      </c>
      <c r="AN12">
        <f t="shared" si="5"/>
        <v>28127.038866546212</v>
      </c>
      <c r="AO12">
        <f t="shared" si="5"/>
        <v>29259.994739204343</v>
      </c>
      <c r="AP12">
        <f t="shared" si="5"/>
        <v>30438.586023946944</v>
      </c>
      <c r="AQ12">
        <f t="shared" si="5"/>
        <v>31664.650913139991</v>
      </c>
      <c r="AR12">
        <f t="shared" si="5"/>
        <v>32940.101641456095</v>
      </c>
      <c r="AS12">
        <f t="shared" si="5"/>
        <v>34266.927468295296</v>
      </c>
      <c r="AT12" s="2">
        <f t="shared" si="5"/>
        <v>35647.19778033765</v>
      </c>
      <c r="AU12">
        <f t="shared" si="5"/>
        <v>37083.065319066547</v>
      </c>
      <c r="AV12">
        <f t="shared" si="5"/>
        <v>38576.769538296379</v>
      </c>
      <c r="AW12">
        <f t="shared" si="5"/>
        <v>40130.640096941468</v>
      </c>
      <c r="AX12">
        <f t="shared" si="5"/>
        <v>41747.100492473415</v>
      </c>
      <c r="AY12">
        <f t="shared" si="5"/>
        <v>43428.671840734038</v>
      </c>
      <c r="AZ12">
        <f t="shared" si="5"/>
        <v>45177.976807998952</v>
      </c>
      <c r="BA12">
        <f t="shared" si="5"/>
        <v>46997.743701424537</v>
      </c>
      <c r="BB12">
        <f t="shared" si="5"/>
        <v>48890.810724257892</v>
      </c>
      <c r="BC12">
        <f t="shared" si="5"/>
        <v>50860.130402446492</v>
      </c>
      <c r="BD12">
        <f t="shared" si="5"/>
        <v>52908.77418955147</v>
      </c>
      <c r="BE12">
        <f t="shared" si="5"/>
        <v>55039.937257146579</v>
      </c>
      <c r="BF12">
        <f t="shared" si="5"/>
        <v>57256.943478174246</v>
      </c>
      <c r="BG12">
        <f t="shared" si="5"/>
        <v>59563.250611030919</v>
      </c>
      <c r="BH12">
        <f t="shared" si="5"/>
        <v>61962.455692467287</v>
      </c>
      <c r="BI12">
        <f t="shared" si="5"/>
        <v>64458.300647714088</v>
      </c>
      <c r="BJ12">
        <f t="shared" si="5"/>
        <v>67054.67812658372</v>
      </c>
      <c r="BK12">
        <f t="shared" si="5"/>
        <v>69755.637574649576</v>
      </c>
      <c r="BL12">
        <f t="shared" ref="BL12:CE12" si="6">$B$13*EXP((BL11-$D$11)*$B$14)+$B$15</f>
        <v>72565.391548972431</v>
      </c>
      <c r="BM12">
        <f t="shared" si="6"/>
        <v>75488.322288223775</v>
      </c>
      <c r="BN12">
        <f t="shared" si="6"/>
        <v>78528.988547453599</v>
      </c>
      <c r="BO12">
        <f t="shared" si="6"/>
        <v>81692.132708162244</v>
      </c>
      <c r="BP12">
        <f t="shared" si="6"/>
        <v>84982.688174765659</v>
      </c>
      <c r="BQ12">
        <f t="shared" si="6"/>
        <v>88405.78706898987</v>
      </c>
      <c r="BR12">
        <f t="shared" si="6"/>
        <v>91966.768234195435</v>
      </c>
      <c r="BS12">
        <f t="shared" si="6"/>
        <v>95671.18556211573</v>
      </c>
      <c r="BT12">
        <f t="shared" si="6"/>
        <v>99524.81665499568</v>
      </c>
      <c r="BU12">
        <f t="shared" si="6"/>
        <v>103533.67183664128</v>
      </c>
      <c r="BV12">
        <f t="shared" si="6"/>
        <v>107704.00352643378</v>
      </c>
      <c r="BW12">
        <f t="shared" si="6"/>
        <v>112042.31599092852</v>
      </c>
      <c r="BX12">
        <f t="shared" si="6"/>
        <v>116555.375488248</v>
      </c>
      <c r="BY12">
        <f t="shared" si="6"/>
        <v>121250.22082109051</v>
      </c>
      <c r="BZ12">
        <f t="shared" si="6"/>
        <v>126134.17431481348</v>
      </c>
      <c r="CA12">
        <f t="shared" si="6"/>
        <v>131214.8532377136</v>
      </c>
      <c r="CB12">
        <f t="shared" si="6"/>
        <v>136500.18168131515</v>
      </c>
      <c r="CC12">
        <f t="shared" si="6"/>
        <v>141998.40291919612</v>
      </c>
      <c r="CD12">
        <f t="shared" si="6"/>
        <v>147718.09226362707</v>
      </c>
      <c r="CE12">
        <f t="shared" si="6"/>
        <v>153668.17044007475</v>
      </c>
    </row>
    <row r="13" spans="1:83" outlineLevel="1" x14ac:dyDescent="0.25">
      <c r="A13" t="s">
        <v>6</v>
      </c>
      <c r="B13">
        <v>6787.5918385245886</v>
      </c>
      <c r="C13" t="s">
        <v>10</v>
      </c>
      <c r="D13">
        <f t="shared" ref="D13:AT13" si="7">(D12-D2)^2</f>
        <v>473104.38414205401</v>
      </c>
      <c r="E13">
        <f t="shared" si="7"/>
        <v>339774.43317307415</v>
      </c>
      <c r="F13">
        <f t="shared" si="7"/>
        <v>127029.03553534647</v>
      </c>
      <c r="G13">
        <f t="shared" si="7"/>
        <v>677005.12330628047</v>
      </c>
      <c r="H13">
        <f t="shared" si="7"/>
        <v>847003.3302595038</v>
      </c>
      <c r="I13">
        <f t="shared" si="7"/>
        <v>68848.123322167899</v>
      </c>
      <c r="J13">
        <f t="shared" si="7"/>
        <v>124576.62835024377</v>
      </c>
      <c r="K13">
        <f t="shared" si="7"/>
        <v>490090.83038749307</v>
      </c>
      <c r="L13">
        <f t="shared" si="7"/>
        <v>384893.07152723026</v>
      </c>
      <c r="M13">
        <f t="shared" si="7"/>
        <v>227314.26597274886</v>
      </c>
      <c r="N13">
        <f t="shared" si="7"/>
        <v>109272.61315205538</v>
      </c>
      <c r="O13">
        <f t="shared" si="7"/>
        <v>150.54776974936789</v>
      </c>
      <c r="P13">
        <f t="shared" si="7"/>
        <v>288511.77126872615</v>
      </c>
      <c r="Q13">
        <f t="shared" si="7"/>
        <v>204274.56254120579</v>
      </c>
      <c r="R13">
        <f t="shared" si="7"/>
        <v>703184.00472890784</v>
      </c>
      <c r="S13">
        <f t="shared" si="7"/>
        <v>297662.0496214403</v>
      </c>
      <c r="T13">
        <f t="shared" si="7"/>
        <v>169181.69160563778</v>
      </c>
      <c r="U13">
        <f t="shared" si="7"/>
        <v>4.6337541193979446</v>
      </c>
      <c r="V13">
        <f t="shared" si="7"/>
        <v>20845.394060264574</v>
      </c>
      <c r="W13">
        <f t="shared" si="7"/>
        <v>11279.037188758146</v>
      </c>
      <c r="X13">
        <f t="shared" si="7"/>
        <v>69971.243798374533</v>
      </c>
      <c r="Y13">
        <f t="shared" si="7"/>
        <v>21722.0182070271</v>
      </c>
      <c r="Z13">
        <f t="shared" si="7"/>
        <v>682568.53176571638</v>
      </c>
      <c r="AA13">
        <f t="shared" si="7"/>
        <v>358079.70476010628</v>
      </c>
      <c r="AB13">
        <f t="shared" si="7"/>
        <v>3536341.6156533509</v>
      </c>
      <c r="AC13">
        <f t="shared" si="7"/>
        <v>100983.09927324689</v>
      </c>
      <c r="AD13">
        <f t="shared" si="7"/>
        <v>110528.78262306559</v>
      </c>
      <c r="AE13">
        <f t="shared" si="7"/>
        <v>26693.539393460473</v>
      </c>
      <c r="AF13">
        <f t="shared" si="7"/>
        <v>907298.92517085606</v>
      </c>
      <c r="AG13">
        <f t="shared" si="7"/>
        <v>108689.67477480516</v>
      </c>
      <c r="AH13">
        <f t="shared" si="7"/>
        <v>732221.64301181957</v>
      </c>
      <c r="AI13">
        <f t="shared" si="7"/>
        <v>584400.05697112333</v>
      </c>
      <c r="AJ13">
        <f t="shared" si="7"/>
        <v>330078.75934502576</v>
      </c>
      <c r="AK13">
        <f t="shared" si="7"/>
        <v>9558.2455596652635</v>
      </c>
      <c r="AL13">
        <f t="shared" si="7"/>
        <v>1817781.9652332074</v>
      </c>
      <c r="AM13">
        <f t="shared" si="7"/>
        <v>1636774.847433201</v>
      </c>
      <c r="AN13">
        <f t="shared" si="7"/>
        <v>4349465.8519180603</v>
      </c>
      <c r="AO13">
        <f t="shared" si="7"/>
        <v>10322.999135992803</v>
      </c>
      <c r="AP13">
        <f t="shared" si="7"/>
        <v>1327549.7365950448</v>
      </c>
      <c r="AQ13">
        <f t="shared" si="7"/>
        <v>295668.8788015414</v>
      </c>
      <c r="AR13">
        <f t="shared" si="7"/>
        <v>565210.16942785494</v>
      </c>
      <c r="AS13">
        <f t="shared" si="7"/>
        <v>112250.04295157602</v>
      </c>
      <c r="AT13" s="2">
        <f t="shared" si="7"/>
        <v>3908198.967922254</v>
      </c>
    </row>
    <row r="14" spans="1:83" outlineLevel="1" x14ac:dyDescent="0.25">
      <c r="A14" t="s">
        <v>7</v>
      </c>
      <c r="B14">
        <v>3.948986486732322E-2</v>
      </c>
      <c r="C14" t="s">
        <v>11</v>
      </c>
    </row>
    <row r="15" spans="1:83" outlineLevel="1" x14ac:dyDescent="0.25">
      <c r="A15" t="s">
        <v>8</v>
      </c>
      <c r="B15">
        <v>0</v>
      </c>
    </row>
    <row r="16" spans="1:83" outlineLevel="1" x14ac:dyDescent="0.25">
      <c r="A16" t="s">
        <v>9</v>
      </c>
      <c r="B16">
        <f>SUM(D13:BK13)</f>
        <v>27166364.831393383</v>
      </c>
    </row>
    <row r="17" spans="1:83" outlineLevel="1" x14ac:dyDescent="0.25"/>
    <row r="18" spans="1:83" outlineLevel="1" x14ac:dyDescent="0.25">
      <c r="D18">
        <v>1971</v>
      </c>
      <c r="E18">
        <v>1972</v>
      </c>
      <c r="F18">
        <v>1973</v>
      </c>
      <c r="G18">
        <v>1974</v>
      </c>
      <c r="H18">
        <v>1975</v>
      </c>
      <c r="I18">
        <v>1976</v>
      </c>
      <c r="J18">
        <v>1977</v>
      </c>
      <c r="K18">
        <v>1978</v>
      </c>
      <c r="L18">
        <v>1979</v>
      </c>
      <c r="M18">
        <v>1980</v>
      </c>
      <c r="N18">
        <v>1981</v>
      </c>
      <c r="O18">
        <v>1982</v>
      </c>
      <c r="P18">
        <v>1983</v>
      </c>
      <c r="Q18">
        <v>1984</v>
      </c>
      <c r="R18">
        <v>1985</v>
      </c>
      <c r="S18">
        <v>1986</v>
      </c>
      <c r="T18">
        <v>1987</v>
      </c>
      <c r="U18">
        <v>1988</v>
      </c>
      <c r="V18">
        <v>1989</v>
      </c>
      <c r="W18">
        <v>1990</v>
      </c>
      <c r="X18">
        <v>1991</v>
      </c>
      <c r="Y18">
        <v>1992</v>
      </c>
      <c r="Z18">
        <v>1993</v>
      </c>
      <c r="AA18">
        <v>1994</v>
      </c>
      <c r="AB18">
        <v>1995</v>
      </c>
      <c r="AC18">
        <v>1996</v>
      </c>
      <c r="AD18">
        <v>1997</v>
      </c>
      <c r="AE18">
        <v>1998</v>
      </c>
      <c r="AF18">
        <v>1999</v>
      </c>
      <c r="AG18">
        <v>2000</v>
      </c>
      <c r="AH18">
        <v>2001</v>
      </c>
      <c r="AI18">
        <v>2002</v>
      </c>
      <c r="AJ18">
        <v>2003</v>
      </c>
      <c r="AK18">
        <v>2004</v>
      </c>
      <c r="AL18">
        <v>2005</v>
      </c>
      <c r="AM18">
        <v>2006</v>
      </c>
      <c r="AN18">
        <v>2007</v>
      </c>
      <c r="AO18">
        <v>2008</v>
      </c>
      <c r="AP18">
        <v>2009</v>
      </c>
      <c r="AQ18">
        <v>2010</v>
      </c>
      <c r="AR18">
        <v>2011</v>
      </c>
      <c r="AS18">
        <v>2012</v>
      </c>
      <c r="AT18" s="2">
        <v>2013</v>
      </c>
      <c r="AU18">
        <v>2014</v>
      </c>
      <c r="AV18">
        <v>2015</v>
      </c>
      <c r="AW18">
        <v>2016</v>
      </c>
      <c r="AX18">
        <v>2017</v>
      </c>
      <c r="AY18">
        <v>2018</v>
      </c>
      <c r="AZ18">
        <v>2019</v>
      </c>
      <c r="BA18">
        <v>2020</v>
      </c>
      <c r="BB18">
        <v>2021</v>
      </c>
      <c r="BC18">
        <v>2022</v>
      </c>
      <c r="BD18">
        <v>2023</v>
      </c>
      <c r="BE18">
        <v>2024</v>
      </c>
      <c r="BF18">
        <v>2025</v>
      </c>
      <c r="BG18">
        <v>2026</v>
      </c>
      <c r="BH18">
        <v>2027</v>
      </c>
      <c r="BI18">
        <v>2028</v>
      </c>
      <c r="BJ18">
        <v>2029</v>
      </c>
      <c r="BK18">
        <v>2030</v>
      </c>
      <c r="BL18">
        <v>2031</v>
      </c>
      <c r="BM18">
        <v>2032</v>
      </c>
      <c r="BN18">
        <v>2033</v>
      </c>
      <c r="BO18">
        <v>2034</v>
      </c>
      <c r="BP18">
        <v>2035</v>
      </c>
      <c r="BQ18">
        <v>2036</v>
      </c>
      <c r="BR18">
        <v>2037</v>
      </c>
      <c r="BS18">
        <v>2038</v>
      </c>
      <c r="BT18">
        <v>2039</v>
      </c>
      <c r="BU18">
        <v>2040</v>
      </c>
      <c r="BV18">
        <v>2041</v>
      </c>
      <c r="BW18">
        <v>2042</v>
      </c>
      <c r="BX18">
        <v>2043</v>
      </c>
      <c r="BY18">
        <v>2044</v>
      </c>
      <c r="BZ18">
        <v>2045</v>
      </c>
      <c r="CA18">
        <v>2046</v>
      </c>
      <c r="CB18">
        <v>2047</v>
      </c>
      <c r="CC18">
        <v>2048</v>
      </c>
      <c r="CD18">
        <v>2049</v>
      </c>
      <c r="CE18">
        <v>2050</v>
      </c>
    </row>
    <row r="19" spans="1:83" x14ac:dyDescent="0.25">
      <c r="A19" s="64" t="s">
        <v>12</v>
      </c>
      <c r="B19" s="64"/>
      <c r="C19" s="64"/>
      <c r="D19" s="24">
        <f>$B$20*EXP((D18-$D$18)*$B$21)+$B$22</f>
        <v>107.31963482851845</v>
      </c>
      <c r="E19">
        <f t="shared" ref="E19:AI19" si="8">$B$20*EXP((E18-$D$18)*$B$21)+$B$22</f>
        <v>109.63245544897904</v>
      </c>
      <c r="F19">
        <f t="shared" si="8"/>
        <v>111.99511913153144</v>
      </c>
      <c r="G19">
        <f t="shared" si="8"/>
        <v>114.40870003247498</v>
      </c>
      <c r="H19">
        <f t="shared" si="8"/>
        <v>116.87429545700287</v>
      </c>
      <c r="I19">
        <f t="shared" si="8"/>
        <v>119.39302635807866</v>
      </c>
      <c r="J19">
        <f t="shared" si="8"/>
        <v>121.96603784606391</v>
      </c>
      <c r="K19">
        <f t="shared" si="8"/>
        <v>124.59449970932859</v>
      </c>
      <c r="L19">
        <f t="shared" si="8"/>
        <v>127.27960694608124</v>
      </c>
      <c r="M19">
        <f t="shared" si="8"/>
        <v>130.02258030766029</v>
      </c>
      <c r="N19">
        <f t="shared" si="8"/>
        <v>132.82466685353378</v>
      </c>
      <c r="O19">
        <f t="shared" si="8"/>
        <v>135.68714051825995</v>
      </c>
      <c r="P19">
        <f t="shared" si="8"/>
        <v>138.61130269066584</v>
      </c>
      <c r="Q19">
        <f t="shared" si="8"/>
        <v>141.59848280550801</v>
      </c>
      <c r="R19">
        <f t="shared" si="8"/>
        <v>144.65003894788401</v>
      </c>
      <c r="S19">
        <f t="shared" si="8"/>
        <v>147.76735847066897</v>
      </c>
      <c r="T19">
        <f t="shared" si="8"/>
        <v>150.95185862525895</v>
      </c>
      <c r="U19">
        <f t="shared" si="8"/>
        <v>154.20498720590689</v>
      </c>
      <c r="V19">
        <f t="shared" si="8"/>
        <v>157.52822320794471</v>
      </c>
      <c r="W19">
        <f t="shared" si="8"/>
        <v>160.92307750019054</v>
      </c>
      <c r="X19">
        <f t="shared" si="8"/>
        <v>164.39109351184695</v>
      </c>
      <c r="Y19">
        <f t="shared" si="8"/>
        <v>167.93384793420202</v>
      </c>
      <c r="Z19">
        <f t="shared" si="8"/>
        <v>171.55295143745306</v>
      </c>
      <c r="AA19">
        <f t="shared" si="8"/>
        <v>175.25004940297819</v>
      </c>
      <c r="AB19">
        <f t="shared" si="8"/>
        <v>179.02682267138889</v>
      </c>
      <c r="AC19">
        <f t="shared" si="8"/>
        <v>182.88498830670378</v>
      </c>
      <c r="AD19">
        <f t="shared" si="8"/>
        <v>186.82630037699082</v>
      </c>
      <c r="AE19">
        <f t="shared" si="8"/>
        <v>190.85255075183321</v>
      </c>
      <c r="AF19">
        <f t="shared" si="8"/>
        <v>194.96556991698083</v>
      </c>
      <c r="AG19">
        <f t="shared" si="8"/>
        <v>199.16722780655857</v>
      </c>
      <c r="AH19">
        <f t="shared" si="8"/>
        <v>203.45943465320889</v>
      </c>
      <c r="AI19">
        <f t="shared" si="8"/>
        <v>207.84414185655609</v>
      </c>
      <c r="AJ19">
        <f t="shared" ref="AJ19:BK19" si="9">$B$20*EXP((AJ18-$D$18)*$B$21)+$B$22</f>
        <v>212.32334287038626</v>
      </c>
      <c r="AK19">
        <f t="shared" si="9"/>
        <v>216.89907410894668</v>
      </c>
      <c r="AL19">
        <f t="shared" si="9"/>
        <v>221.57341587277725</v>
      </c>
      <c r="AM19">
        <f t="shared" si="9"/>
        <v>226.34849329449307</v>
      </c>
      <c r="AN19">
        <f t="shared" si="9"/>
        <v>231.22647730495095</v>
      </c>
      <c r="AO19">
        <f t="shared" si="9"/>
        <v>236.20958562023606</v>
      </c>
      <c r="AP19">
        <f t="shared" si="9"/>
        <v>241.30008374992002</v>
      </c>
      <c r="AQ19">
        <f t="shared" si="9"/>
        <v>246.50028602704683</v>
      </c>
      <c r="AR19">
        <f t="shared" si="9"/>
        <v>251.81255666031672</v>
      </c>
      <c r="AS19">
        <f t="shared" si="9"/>
        <v>257.23931080894454</v>
      </c>
      <c r="AT19" s="2">
        <f t="shared" si="9"/>
        <v>262.78301568068252</v>
      </c>
      <c r="AU19">
        <f t="shared" si="9"/>
        <v>268.44619165350639</v>
      </c>
      <c r="AV19">
        <f t="shared" si="9"/>
        <v>274.2314134214746</v>
      </c>
      <c r="AW19">
        <f t="shared" si="9"/>
        <v>280.14131116528154</v>
      </c>
      <c r="AX19">
        <f t="shared" si="9"/>
        <v>286.17857174803709</v>
      </c>
      <c r="AY19">
        <f t="shared" si="9"/>
        <v>292.34593993681642</v>
      </c>
      <c r="AZ19">
        <f t="shared" si="9"/>
        <v>298.64621965053499</v>
      </c>
      <c r="BA19">
        <f t="shared" si="9"/>
        <v>305.08227523471606</v>
      </c>
      <c r="BB19">
        <f t="shared" si="9"/>
        <v>311.65703276373063</v>
      </c>
      <c r="BC19">
        <f t="shared" si="9"/>
        <v>318.37348137110115</v>
      </c>
      <c r="BD19">
        <f t="shared" si="9"/>
        <v>325.23467460847536</v>
      </c>
      <c r="BE19">
        <f t="shared" si="9"/>
        <v>332.24373183388622</v>
      </c>
      <c r="BF19">
        <f t="shared" si="9"/>
        <v>339.40383962992951</v>
      </c>
      <c r="BG19">
        <f t="shared" si="9"/>
        <v>346.71825325250552</v>
      </c>
      <c r="BH19">
        <f t="shared" si="9"/>
        <v>354.19029811078133</v>
      </c>
      <c r="BI19">
        <f t="shared" si="9"/>
        <v>361.82337127904765</v>
      </c>
      <c r="BJ19">
        <f t="shared" si="9"/>
        <v>369.62094304115709</v>
      </c>
      <c r="BK19">
        <f t="shared" si="9"/>
        <v>377.58655846824672</v>
      </c>
      <c r="BL19">
        <f t="shared" ref="BL19:CE19" si="10">$B$20*EXP((BL18-$D$18)*$B$21)+$B$22</f>
        <v>385.7238390304617</v>
      </c>
      <c r="BM19">
        <f t="shared" si="10"/>
        <v>394.03648424341219</v>
      </c>
      <c r="BN19">
        <f t="shared" si="10"/>
        <v>402.52827335011335</v>
      </c>
      <c r="BO19">
        <f t="shared" si="10"/>
        <v>411.2030670391722</v>
      </c>
      <c r="BP19">
        <f t="shared" si="10"/>
        <v>420.06480920000297</v>
      </c>
      <c r="BQ19">
        <f t="shared" si="10"/>
        <v>429.11752871586776</v>
      </c>
      <c r="BR19">
        <f t="shared" si="10"/>
        <v>438.36534129555992</v>
      </c>
      <c r="BS19">
        <f t="shared" si="10"/>
        <v>447.812451344561</v>
      </c>
      <c r="BT19">
        <f t="shared" si="10"/>
        <v>457.46315387652197</v>
      </c>
      <c r="BU19">
        <f t="shared" si="10"/>
        <v>467.32183646593944</v>
      </c>
      <c r="BV19">
        <f t="shared" si="10"/>
        <v>477.39298124291298</v>
      </c>
      <c r="BW19">
        <f t="shared" si="10"/>
        <v>487.68116693089075</v>
      </c>
      <c r="BX19">
        <f t="shared" si="10"/>
        <v>498.19107092833076</v>
      </c>
      <c r="BY19">
        <f t="shared" si="10"/>
        <v>508.92747143522291</v>
      </c>
      <c r="BZ19">
        <f t="shared" si="10"/>
        <v>519.89524962543976</v>
      </c>
      <c r="CA19">
        <f t="shared" si="10"/>
        <v>531.09939186590236</v>
      </c>
      <c r="CB19">
        <f t="shared" si="10"/>
        <v>542.544991983572</v>
      </c>
      <c r="CC19">
        <f t="shared" si="10"/>
        <v>554.2372535812957</v>
      </c>
      <c r="CD19">
        <f t="shared" si="10"/>
        <v>566.18149240356229</v>
      </c>
      <c r="CE19">
        <f t="shared" si="10"/>
        <v>578.38313875323979</v>
      </c>
    </row>
    <row r="20" spans="1:83" outlineLevel="1" x14ac:dyDescent="0.25">
      <c r="A20" t="s">
        <v>6</v>
      </c>
      <c r="B20">
        <v>107.31963482851845</v>
      </c>
      <c r="C20" t="s">
        <v>10</v>
      </c>
      <c r="D20">
        <f>(D19-D4)^2</f>
        <v>42.475174496967405</v>
      </c>
      <c r="E20">
        <f t="shared" ref="E20:AT20" si="11">(E19-E4)^2</f>
        <v>39.615044578000393</v>
      </c>
      <c r="F20">
        <f t="shared" si="11"/>
        <v>49.481287666902638</v>
      </c>
      <c r="G20">
        <f t="shared" si="11"/>
        <v>32.1175098256669</v>
      </c>
      <c r="H20">
        <f t="shared" si="11"/>
        <v>34.155962710240772</v>
      </c>
      <c r="I20">
        <f t="shared" si="11"/>
        <v>43.783527147097395</v>
      </c>
      <c r="J20">
        <f t="shared" si="11"/>
        <v>53.603563803046868</v>
      </c>
      <c r="K20">
        <f t="shared" si="11"/>
        <v>74.114222595259619</v>
      </c>
      <c r="L20">
        <f t="shared" si="11"/>
        <v>87.83313503909956</v>
      </c>
      <c r="M20">
        <f t="shared" si="11"/>
        <v>54.257807457419887</v>
      </c>
      <c r="N20">
        <f t="shared" si="11"/>
        <v>36.740980616420892</v>
      </c>
      <c r="O20">
        <f t="shared" si="11"/>
        <v>24.914127457441356</v>
      </c>
      <c r="P20">
        <f t="shared" si="11"/>
        <v>32.510567172940412</v>
      </c>
      <c r="Q20">
        <f t="shared" si="11"/>
        <v>16.960191319261718</v>
      </c>
      <c r="R20">
        <f t="shared" si="11"/>
        <v>7.4337939270812496</v>
      </c>
      <c r="S20">
        <f t="shared" si="11"/>
        <v>1.1126516838066149</v>
      </c>
      <c r="T20">
        <f t="shared" si="11"/>
        <v>2.8132913602786115E-4</v>
      </c>
      <c r="U20">
        <f t="shared" si="11"/>
        <v>1.5092046467733777</v>
      </c>
      <c r="V20">
        <f t="shared" si="11"/>
        <v>0.21745862591226528</v>
      </c>
      <c r="W20">
        <f t="shared" si="11"/>
        <v>7.4061021434478835</v>
      </c>
      <c r="X20">
        <f t="shared" si="11"/>
        <v>0.36291946760759969</v>
      </c>
      <c r="Y20">
        <f t="shared" si="11"/>
        <v>1.2863907707333657E-3</v>
      </c>
      <c r="Z20">
        <f t="shared" si="11"/>
        <v>18.106033507151459</v>
      </c>
      <c r="AA20">
        <f t="shared" si="11"/>
        <v>50.544086974433249</v>
      </c>
      <c r="AB20">
        <f t="shared" si="11"/>
        <v>37.838588025702116</v>
      </c>
      <c r="AC20">
        <f t="shared" si="11"/>
        <v>65.120863646269257</v>
      </c>
      <c r="AD20">
        <f t="shared" si="11"/>
        <v>172.08007208848716</v>
      </c>
      <c r="AE20">
        <f t="shared" si="11"/>
        <v>154.11217446767941</v>
      </c>
      <c r="AF20">
        <f t="shared" si="11"/>
        <v>1535.924884859443</v>
      </c>
      <c r="AG20">
        <f t="shared" si="11"/>
        <v>521.3677690967105</v>
      </c>
      <c r="AH20">
        <f t="shared" si="11"/>
        <v>929.72544429329446</v>
      </c>
      <c r="AI20">
        <f t="shared" si="11"/>
        <v>863.78891603692682</v>
      </c>
      <c r="AJ20">
        <f t="shared" si="11"/>
        <v>743.68786536862069</v>
      </c>
      <c r="AK20">
        <f t="shared" si="11"/>
        <v>686.87567374743946</v>
      </c>
      <c r="AL20">
        <f t="shared" si="11"/>
        <v>337.1355822293346</v>
      </c>
      <c r="AM20">
        <f t="shared" si="11"/>
        <v>131.25895516113471</v>
      </c>
      <c r="AN20">
        <f t="shared" si="11"/>
        <v>3.2969739746186865E-3</v>
      </c>
      <c r="AO20">
        <f t="shared" si="11"/>
        <v>38.354409811452165</v>
      </c>
      <c r="AP20">
        <f t="shared" si="11"/>
        <v>57.137622330568668</v>
      </c>
      <c r="AQ20">
        <f t="shared" si="11"/>
        <v>87.090612998129942</v>
      </c>
      <c r="AR20">
        <f t="shared" si="11"/>
        <v>747.44938415121703</v>
      </c>
      <c r="AS20">
        <f t="shared" si="11"/>
        <v>975.02699153362846</v>
      </c>
      <c r="AT20" s="2">
        <f t="shared" si="11"/>
        <v>1243.6310129975395</v>
      </c>
    </row>
    <row r="21" spans="1:83" outlineLevel="1" x14ac:dyDescent="0.25">
      <c r="A21" t="s">
        <v>7</v>
      </c>
      <c r="B21">
        <v>2.1321834126282795E-2</v>
      </c>
      <c r="C21" t="s">
        <v>11</v>
      </c>
    </row>
    <row r="22" spans="1:83" outlineLevel="1" x14ac:dyDescent="0.25">
      <c r="A22" t="s">
        <v>8</v>
      </c>
      <c r="B22">
        <v>0</v>
      </c>
    </row>
    <row r="23" spans="1:83" outlineLevel="1" x14ac:dyDescent="0.25">
      <c r="A23" t="s">
        <v>9</v>
      </c>
      <c r="B23">
        <f>SUM(D20:BK20)</f>
        <v>10036.86704039944</v>
      </c>
    </row>
    <row r="24" spans="1:83" outlineLevel="1" x14ac:dyDescent="0.25"/>
    <row r="25" spans="1:83" outlineLevel="1" x14ac:dyDescent="0.25">
      <c r="D25">
        <v>1971</v>
      </c>
      <c r="E25">
        <v>1972</v>
      </c>
      <c r="F25">
        <v>1973</v>
      </c>
      <c r="G25">
        <v>1974</v>
      </c>
      <c r="H25">
        <v>1975</v>
      </c>
      <c r="I25">
        <v>1976</v>
      </c>
      <c r="J25">
        <v>1977</v>
      </c>
      <c r="K25">
        <v>1978</v>
      </c>
      <c r="L25">
        <v>1979</v>
      </c>
      <c r="M25">
        <v>1980</v>
      </c>
      <c r="N25">
        <v>1981</v>
      </c>
      <c r="O25">
        <v>1982</v>
      </c>
      <c r="P25">
        <v>1983</v>
      </c>
      <c r="Q25">
        <v>1984</v>
      </c>
      <c r="R25">
        <v>1985</v>
      </c>
      <c r="S25">
        <v>1986</v>
      </c>
      <c r="T25">
        <v>1987</v>
      </c>
      <c r="U25">
        <v>1988</v>
      </c>
      <c r="V25">
        <v>1989</v>
      </c>
      <c r="W25">
        <v>1990</v>
      </c>
      <c r="X25">
        <v>1991</v>
      </c>
      <c r="Y25">
        <v>1992</v>
      </c>
      <c r="Z25">
        <v>1993</v>
      </c>
      <c r="AA25">
        <v>1994</v>
      </c>
      <c r="AB25">
        <v>1995</v>
      </c>
      <c r="AC25">
        <v>1996</v>
      </c>
      <c r="AD25">
        <v>1997</v>
      </c>
      <c r="AE25">
        <v>1998</v>
      </c>
      <c r="AF25">
        <v>1999</v>
      </c>
      <c r="AG25">
        <v>2000</v>
      </c>
      <c r="AH25">
        <v>2001</v>
      </c>
      <c r="AI25">
        <v>2002</v>
      </c>
      <c r="AJ25">
        <v>2003</v>
      </c>
      <c r="AK25">
        <v>2004</v>
      </c>
      <c r="AL25">
        <v>2005</v>
      </c>
      <c r="AM25">
        <v>2006</v>
      </c>
      <c r="AN25">
        <v>2007</v>
      </c>
      <c r="AO25">
        <v>2008</v>
      </c>
      <c r="AP25">
        <v>2009</v>
      </c>
      <c r="AQ25">
        <v>2010</v>
      </c>
      <c r="AR25">
        <v>2011</v>
      </c>
      <c r="AS25">
        <v>2012</v>
      </c>
      <c r="AT25" s="2">
        <v>2013</v>
      </c>
      <c r="AU25">
        <v>2014</v>
      </c>
      <c r="AV25">
        <v>2015</v>
      </c>
      <c r="AW25">
        <v>2016</v>
      </c>
      <c r="AX25">
        <v>2017</v>
      </c>
      <c r="AY25">
        <v>2018</v>
      </c>
      <c r="AZ25">
        <v>2019</v>
      </c>
      <c r="BA25">
        <v>2020</v>
      </c>
      <c r="BB25">
        <v>2021</v>
      </c>
      <c r="BC25">
        <v>2022</v>
      </c>
      <c r="BD25">
        <v>2023</v>
      </c>
      <c r="BE25">
        <v>2024</v>
      </c>
      <c r="BF25">
        <v>2025</v>
      </c>
      <c r="BG25">
        <v>2026</v>
      </c>
      <c r="BH25">
        <v>2027</v>
      </c>
      <c r="BI25">
        <v>2028</v>
      </c>
      <c r="BJ25">
        <v>2029</v>
      </c>
      <c r="BK25">
        <v>2030</v>
      </c>
      <c r="BL25">
        <v>2031</v>
      </c>
      <c r="BM25">
        <v>2032</v>
      </c>
      <c r="BN25">
        <v>2033</v>
      </c>
      <c r="BO25">
        <v>2034</v>
      </c>
      <c r="BP25">
        <v>2035</v>
      </c>
      <c r="BQ25">
        <v>2036</v>
      </c>
      <c r="BR25">
        <v>2037</v>
      </c>
      <c r="BS25">
        <v>2038</v>
      </c>
      <c r="BT25">
        <v>2039</v>
      </c>
      <c r="BU25">
        <v>2040</v>
      </c>
      <c r="BV25">
        <v>2041</v>
      </c>
      <c r="BW25">
        <v>2042</v>
      </c>
      <c r="BX25">
        <v>2043</v>
      </c>
      <c r="BY25">
        <v>2044</v>
      </c>
      <c r="BZ25">
        <v>2045</v>
      </c>
      <c r="CA25">
        <v>2046</v>
      </c>
      <c r="CB25">
        <v>2047</v>
      </c>
      <c r="CC25">
        <v>2048</v>
      </c>
      <c r="CD25">
        <v>2049</v>
      </c>
      <c r="CE25">
        <v>2050</v>
      </c>
    </row>
    <row r="26" spans="1:83" x14ac:dyDescent="0.25">
      <c r="A26" s="64" t="s">
        <v>13</v>
      </c>
      <c r="B26" s="64"/>
      <c r="C26" s="64"/>
      <c r="D26">
        <f t="shared" ref="D26:AE26" si="12">D4</f>
        <v>113.83693292642431</v>
      </c>
      <c r="E26">
        <f t="shared" si="12"/>
        <v>115.92650379467837</v>
      </c>
      <c r="F26">
        <f t="shared" si="12"/>
        <v>119.02941281795815</v>
      </c>
      <c r="G26">
        <f t="shared" si="12"/>
        <v>120.07593126347896</v>
      </c>
      <c r="H26">
        <f t="shared" si="12"/>
        <v>122.71860574224961</v>
      </c>
      <c r="I26">
        <f t="shared" si="12"/>
        <v>126.0099385644705</v>
      </c>
      <c r="J26">
        <f t="shared" si="12"/>
        <v>129.28748331830823</v>
      </c>
      <c r="K26">
        <f t="shared" si="12"/>
        <v>133.20346146991619</v>
      </c>
      <c r="L26">
        <f t="shared" si="12"/>
        <v>136.65154031327393</v>
      </c>
      <c r="M26">
        <f t="shared" si="12"/>
        <v>137.38857022466533</v>
      </c>
      <c r="N26">
        <f t="shared" si="12"/>
        <v>138.88610072815626</v>
      </c>
      <c r="O26">
        <f t="shared" si="12"/>
        <v>140.67854587721862</v>
      </c>
      <c r="P26">
        <f t="shared" si="12"/>
        <v>144.31310654321464</v>
      </c>
      <c r="Q26">
        <f t="shared" si="12"/>
        <v>145.71675809004907</v>
      </c>
      <c r="R26">
        <f t="shared" si="12"/>
        <v>147.3765374215827</v>
      </c>
      <c r="S26">
        <f t="shared" si="12"/>
        <v>148.82218152872497</v>
      </c>
      <c r="T26">
        <f t="shared" si="12"/>
        <v>150.93508575621314</v>
      </c>
      <c r="U26">
        <f t="shared" si="12"/>
        <v>155.43348411138666</v>
      </c>
      <c r="V26">
        <f t="shared" si="12"/>
        <v>157.99454780081138</v>
      </c>
      <c r="W26">
        <f t="shared" si="12"/>
        <v>163.64449296708418</v>
      </c>
      <c r="X26">
        <f t="shared" si="12"/>
        <v>164.99352148895923</v>
      </c>
      <c r="Y26">
        <f t="shared" si="12"/>
        <v>167.89798164402958</v>
      </c>
      <c r="Z26">
        <f t="shared" si="12"/>
        <v>167.29783293062491</v>
      </c>
      <c r="AA26">
        <f t="shared" si="12"/>
        <v>168.14061292921789</v>
      </c>
      <c r="AB26">
        <f t="shared" si="12"/>
        <v>172.8755148408782</v>
      </c>
      <c r="AC26">
        <f t="shared" si="12"/>
        <v>174.81523839445313</v>
      </c>
      <c r="AD26">
        <f t="shared" si="12"/>
        <v>199.94422979014468</v>
      </c>
      <c r="AE26">
        <f t="shared" si="12"/>
        <v>203.26674321319288</v>
      </c>
      <c r="AF26" s="24">
        <f>$B$27*EXP((AF18-$AF$18)*$B$28)+$B$29</f>
        <v>156.98667747282033</v>
      </c>
      <c r="AG26">
        <f>$B$27*EXP((AG18-$AF$18)*$B$28)+$B$29</f>
        <v>164.42151308177114</v>
      </c>
      <c r="AH26">
        <f t="shared" ref="AH26:AT26" si="13">$B$27*EXP((AH18-$AF$18)*$B$28)+$B$29</f>
        <v>172.2084599744434</v>
      </c>
      <c r="AI26">
        <f t="shared" si="13"/>
        <v>180.36419402138023</v>
      </c>
      <c r="AJ26">
        <f t="shared" si="13"/>
        <v>188.90618085667737</v>
      </c>
      <c r="AK26">
        <f t="shared" si="13"/>
        <v>197.85271328091628</v>
      </c>
      <c r="AL26">
        <f t="shared" si="13"/>
        <v>207.22295043548738</v>
      </c>
      <c r="AM26">
        <f t="shared" si="13"/>
        <v>217.03695883219575</v>
      </c>
      <c r="AN26">
        <f t="shared" si="13"/>
        <v>227.31575532601522</v>
      </c>
      <c r="AO26">
        <f t="shared" si="13"/>
        <v>238.08135212301741</v>
      </c>
      <c r="AP26">
        <f t="shared" si="13"/>
        <v>249.35680391986065</v>
      </c>
      <c r="AQ26">
        <f t="shared" si="13"/>
        <v>261.16625727578963</v>
      </c>
      <c r="AR26">
        <f t="shared" si="13"/>
        <v>273.53500232287575</v>
      </c>
      <c r="AS26">
        <f t="shared" si="13"/>
        <v>286.4895269252367</v>
      </c>
      <c r="AT26">
        <f t="shared" si="13"/>
        <v>300.0575734032189</v>
      </c>
      <c r="AU26">
        <f t="shared" ref="AU26:BK26" si="14">$B$27*EXP((AU25-$AG$18)*$B$28)+$B$29</f>
        <v>300.0575734032189</v>
      </c>
      <c r="AV26">
        <f t="shared" si="14"/>
        <v>314.268197944017</v>
      </c>
      <c r="AW26">
        <f t="shared" si="14"/>
        <v>329.15183282596109</v>
      </c>
      <c r="AX26">
        <f t="shared" si="14"/>
        <v>344.74035158972407</v>
      </c>
      <c r="AY26">
        <f t="shared" si="14"/>
        <v>361.06713729601603</v>
      </c>
      <c r="AZ26">
        <f t="shared" si="14"/>
        <v>378.16715401593876</v>
      </c>
      <c r="BA26">
        <f t="shared" si="14"/>
        <v>396.07702170710041</v>
      </c>
      <c r="BB26">
        <f t="shared" si="14"/>
        <v>414.83509463583653</v>
      </c>
      <c r="BC26">
        <f t="shared" si="14"/>
        <v>434.48154351348074</v>
      </c>
      <c r="BD26">
        <f t="shared" si="14"/>
        <v>455.05844152258231</v>
      </c>
      <c r="BE26">
        <f t="shared" si="14"/>
        <v>476.60985441729434</v>
      </c>
      <c r="BF26">
        <f t="shared" si="14"/>
        <v>499.18193489088776</v>
      </c>
      <c r="BG26">
        <f t="shared" si="14"/>
        <v>522.82302141247669</v>
      </c>
      <c r="BH26">
        <f t="shared" si="14"/>
        <v>547.58374174461903</v>
      </c>
      <c r="BI26">
        <f t="shared" si="14"/>
        <v>573.51712136347419</v>
      </c>
      <c r="BJ26">
        <f t="shared" si="14"/>
        <v>600.67869701370307</v>
      </c>
      <c r="BK26">
        <f t="shared" si="14"/>
        <v>629.12663564129059</v>
      </c>
      <c r="BL26">
        <f t="shared" ref="BL26:CE26" si="15">$B$27*EXP((BL25-$AG$18)*$B$28)+$B$29</f>
        <v>658.92185895898331</v>
      </c>
      <c r="BM26">
        <f t="shared" si="15"/>
        <v>690.12817391110707</v>
      </c>
      <c r="BN26">
        <f t="shared" si="15"/>
        <v>722.81240931715195</v>
      </c>
      <c r="BO26">
        <f t="shared" si="15"/>
        <v>757.04455898675099</v>
      </c>
      <c r="BP26">
        <f t="shared" si="15"/>
        <v>792.89793161253726</v>
      </c>
      <c r="BQ26">
        <f t="shared" si="15"/>
        <v>830.44930776187311</v>
      </c>
      <c r="BR26">
        <f t="shared" si="15"/>
        <v>869.77910430365603</v>
      </c>
      <c r="BS26">
        <f t="shared" si="15"/>
        <v>910.97154662232197</v>
      </c>
      <c r="BT26">
        <f t="shared" si="15"/>
        <v>954.11484898784408</v>
      </c>
      <c r="BU26">
        <f t="shared" si="15"/>
        <v>999.30140346799556</v>
      </c>
      <c r="BV26">
        <f t="shared" si="15"/>
        <v>1046.627977787429</v>
      </c>
      <c r="BW26">
        <f t="shared" si="15"/>
        <v>1096.1959225572989</v>
      </c>
      <c r="BX26">
        <f t="shared" si="15"/>
        <v>1148.1113883192056</v>
      </c>
      <c r="BY26">
        <f t="shared" si="15"/>
        <v>1202.485552868267</v>
      </c>
      <c r="BZ26">
        <f t="shared" si="15"/>
        <v>1259.4348593421348</v>
      </c>
      <c r="CA26">
        <f t="shared" si="15"/>
        <v>1319.0812655858242</v>
      </c>
      <c r="CB26">
        <f t="shared" si="15"/>
        <v>1381.5525053263761</v>
      </c>
      <c r="CC26">
        <f t="shared" si="15"/>
        <v>1446.9823617166685</v>
      </c>
      <c r="CD26">
        <f t="shared" si="15"/>
        <v>1515.5109538341583</v>
      </c>
      <c r="CE26">
        <f t="shared" si="15"/>
        <v>1587.2850367481178</v>
      </c>
    </row>
    <row r="27" spans="1:83" outlineLevel="1" x14ac:dyDescent="0.25">
      <c r="A27" t="s">
        <v>6</v>
      </c>
      <c r="B27">
        <v>156.98667747282033</v>
      </c>
      <c r="C27" t="s">
        <v>10</v>
      </c>
      <c r="AF27">
        <f>(AF26-AF$4)^2</f>
        <v>1.4689079499789095</v>
      </c>
      <c r="AG27">
        <f>(AG26-AG$4)^2</f>
        <v>141.90135690924879</v>
      </c>
      <c r="AH27">
        <f t="shared" ref="AH27:AT27" si="16">(AH26-AH$4)^2</f>
        <v>0.57695443165255933</v>
      </c>
      <c r="AI27">
        <f t="shared" si="16"/>
        <v>3.6493922208621123</v>
      </c>
      <c r="AJ27">
        <f t="shared" si="16"/>
        <v>14.849300978558068</v>
      </c>
      <c r="AK27">
        <f t="shared" si="16"/>
        <v>51.293559854031542</v>
      </c>
      <c r="AL27">
        <f t="shared" si="16"/>
        <v>16.086410429135022</v>
      </c>
      <c r="AM27">
        <f t="shared" si="16"/>
        <v>4.6022932272535382</v>
      </c>
      <c r="AN27">
        <f t="shared" si="16"/>
        <v>14.847941672251027</v>
      </c>
      <c r="AO27">
        <f t="shared" si="16"/>
        <v>18.673868909028357</v>
      </c>
      <c r="AP27">
        <f t="shared" si="16"/>
        <v>0.24778190984465787</v>
      </c>
      <c r="AQ27">
        <f t="shared" si="16"/>
        <v>28.448740712029643</v>
      </c>
      <c r="AR27">
        <f t="shared" si="16"/>
        <v>31.551530341938392</v>
      </c>
      <c r="AS27">
        <f t="shared" si="16"/>
        <v>3.9014390709262337</v>
      </c>
      <c r="AT27" s="2">
        <f t="shared" si="16"/>
        <v>4.0377075164933975</v>
      </c>
    </row>
    <row r="28" spans="1:83" outlineLevel="1" x14ac:dyDescent="0.25">
      <c r="A28" t="s">
        <v>7</v>
      </c>
      <c r="B28">
        <v>4.6272387335778119E-2</v>
      </c>
      <c r="C28" t="s">
        <v>11</v>
      </c>
    </row>
    <row r="29" spans="1:83" outlineLevel="1" x14ac:dyDescent="0.25">
      <c r="A29" t="s">
        <v>8</v>
      </c>
      <c r="B29">
        <v>0</v>
      </c>
    </row>
    <row r="30" spans="1:83" outlineLevel="1" x14ac:dyDescent="0.25">
      <c r="A30" t="s">
        <v>9</v>
      </c>
      <c r="B30">
        <f>SUM(D27:BK27)</f>
        <v>336.13718613323232</v>
      </c>
    </row>
    <row r="31" spans="1:83" outlineLevel="1" x14ac:dyDescent="0.25"/>
    <row r="32" spans="1:83" outlineLevel="1" x14ac:dyDescent="0.25">
      <c r="D32">
        <v>1971</v>
      </c>
      <c r="E32">
        <v>1972</v>
      </c>
      <c r="F32">
        <v>1973</v>
      </c>
      <c r="G32">
        <v>1974</v>
      </c>
      <c r="H32">
        <v>1975</v>
      </c>
      <c r="I32">
        <v>1976</v>
      </c>
      <c r="J32">
        <v>1977</v>
      </c>
      <c r="K32">
        <v>1978</v>
      </c>
      <c r="L32">
        <v>1979</v>
      </c>
      <c r="M32">
        <v>1980</v>
      </c>
      <c r="N32">
        <v>1981</v>
      </c>
      <c r="O32">
        <v>1982</v>
      </c>
      <c r="P32">
        <v>1983</v>
      </c>
      <c r="Q32">
        <v>1984</v>
      </c>
      <c r="R32">
        <v>1985</v>
      </c>
      <c r="S32">
        <v>1986</v>
      </c>
      <c r="T32">
        <v>1987</v>
      </c>
      <c r="U32">
        <v>1988</v>
      </c>
      <c r="V32">
        <v>1989</v>
      </c>
      <c r="W32">
        <v>1990</v>
      </c>
      <c r="X32">
        <v>1991</v>
      </c>
      <c r="Y32">
        <v>1992</v>
      </c>
      <c r="Z32">
        <v>1993</v>
      </c>
      <c r="AA32">
        <v>1994</v>
      </c>
      <c r="AB32">
        <v>1995</v>
      </c>
      <c r="AC32">
        <v>1996</v>
      </c>
      <c r="AD32">
        <v>1997</v>
      </c>
      <c r="AE32">
        <v>1998</v>
      </c>
      <c r="AF32">
        <v>1999</v>
      </c>
      <c r="AG32">
        <v>2000</v>
      </c>
      <c r="AH32">
        <v>2001</v>
      </c>
      <c r="AI32">
        <v>2002</v>
      </c>
      <c r="AJ32">
        <v>2003</v>
      </c>
      <c r="AK32">
        <v>2004</v>
      </c>
      <c r="AL32">
        <v>2005</v>
      </c>
      <c r="AM32">
        <v>2006</v>
      </c>
      <c r="AN32">
        <v>2007</v>
      </c>
      <c r="AO32">
        <v>2008</v>
      </c>
      <c r="AP32">
        <v>2009</v>
      </c>
      <c r="AQ32">
        <v>2010</v>
      </c>
      <c r="AR32">
        <v>2011</v>
      </c>
      <c r="AS32">
        <v>2012</v>
      </c>
      <c r="AT32" s="2">
        <v>2013</v>
      </c>
      <c r="AU32">
        <v>2014</v>
      </c>
      <c r="AV32">
        <v>2015</v>
      </c>
      <c r="AW32">
        <v>2016</v>
      </c>
      <c r="AX32">
        <v>2017</v>
      </c>
      <c r="AY32">
        <v>2018</v>
      </c>
      <c r="AZ32">
        <v>2019</v>
      </c>
      <c r="BA32">
        <v>2020</v>
      </c>
      <c r="BB32">
        <v>2021</v>
      </c>
      <c r="BC32">
        <v>2022</v>
      </c>
      <c r="BD32">
        <v>2023</v>
      </c>
      <c r="BE32">
        <v>2024</v>
      </c>
      <c r="BF32">
        <v>2025</v>
      </c>
      <c r="BG32">
        <v>2026</v>
      </c>
      <c r="BH32">
        <v>2027</v>
      </c>
      <c r="BI32">
        <v>2028</v>
      </c>
      <c r="BJ32">
        <v>2029</v>
      </c>
      <c r="BK32">
        <v>2030</v>
      </c>
      <c r="BL32">
        <v>2031</v>
      </c>
      <c r="BM32">
        <v>2032</v>
      </c>
      <c r="BN32">
        <v>2033</v>
      </c>
      <c r="BO32">
        <v>2034</v>
      </c>
      <c r="BP32">
        <v>2035</v>
      </c>
      <c r="BQ32">
        <v>2036</v>
      </c>
      <c r="BR32">
        <v>2037</v>
      </c>
      <c r="BS32">
        <v>2038</v>
      </c>
      <c r="BT32">
        <v>2039</v>
      </c>
      <c r="BU32">
        <v>2040</v>
      </c>
      <c r="BV32">
        <v>2041</v>
      </c>
      <c r="BW32">
        <v>2042</v>
      </c>
      <c r="BX32">
        <v>2043</v>
      </c>
      <c r="BY32">
        <v>2044</v>
      </c>
      <c r="BZ32">
        <v>2045</v>
      </c>
      <c r="CA32">
        <v>2046</v>
      </c>
      <c r="CB32">
        <v>2047</v>
      </c>
      <c r="CC32">
        <v>2048</v>
      </c>
      <c r="CD32">
        <v>2049</v>
      </c>
      <c r="CE32">
        <v>2050</v>
      </c>
    </row>
    <row r="33" spans="1:83" x14ac:dyDescent="0.25">
      <c r="A33" s="64" t="s">
        <v>14</v>
      </c>
      <c r="B33" s="64"/>
      <c r="C33" s="64"/>
      <c r="D33">
        <f t="shared" ref="D33:AN33" si="17">D4</f>
        <v>113.83693292642431</v>
      </c>
      <c r="E33">
        <f t="shared" si="17"/>
        <v>115.92650379467837</v>
      </c>
      <c r="F33">
        <f t="shared" si="17"/>
        <v>119.02941281795815</v>
      </c>
      <c r="G33">
        <f t="shared" si="17"/>
        <v>120.07593126347896</v>
      </c>
      <c r="H33">
        <f t="shared" si="17"/>
        <v>122.71860574224961</v>
      </c>
      <c r="I33">
        <f t="shared" si="17"/>
        <v>126.0099385644705</v>
      </c>
      <c r="J33">
        <f t="shared" si="17"/>
        <v>129.28748331830823</v>
      </c>
      <c r="K33">
        <f t="shared" si="17"/>
        <v>133.20346146991619</v>
      </c>
      <c r="L33">
        <f t="shared" si="17"/>
        <v>136.65154031327393</v>
      </c>
      <c r="M33">
        <f t="shared" si="17"/>
        <v>137.38857022466533</v>
      </c>
      <c r="N33">
        <f t="shared" si="17"/>
        <v>138.88610072815626</v>
      </c>
      <c r="O33">
        <f t="shared" si="17"/>
        <v>140.67854587721862</v>
      </c>
      <c r="P33">
        <f t="shared" si="17"/>
        <v>144.31310654321464</v>
      </c>
      <c r="Q33">
        <f t="shared" si="17"/>
        <v>145.71675809004907</v>
      </c>
      <c r="R33">
        <f t="shared" si="17"/>
        <v>147.3765374215827</v>
      </c>
      <c r="S33">
        <f t="shared" si="17"/>
        <v>148.82218152872497</v>
      </c>
      <c r="T33">
        <f t="shared" si="17"/>
        <v>150.93508575621314</v>
      </c>
      <c r="U33">
        <f t="shared" si="17"/>
        <v>155.43348411138666</v>
      </c>
      <c r="V33">
        <f t="shared" si="17"/>
        <v>157.99454780081138</v>
      </c>
      <c r="W33">
        <f t="shared" si="17"/>
        <v>163.64449296708418</v>
      </c>
      <c r="X33">
        <f t="shared" si="17"/>
        <v>164.99352148895923</v>
      </c>
      <c r="Y33">
        <f t="shared" si="17"/>
        <v>167.89798164402958</v>
      </c>
      <c r="Z33">
        <f t="shared" si="17"/>
        <v>167.29783293062491</v>
      </c>
      <c r="AA33">
        <f t="shared" si="17"/>
        <v>168.14061292921789</v>
      </c>
      <c r="AB33">
        <f t="shared" si="17"/>
        <v>172.8755148408782</v>
      </c>
      <c r="AC33">
        <f t="shared" si="17"/>
        <v>174.81523839445313</v>
      </c>
      <c r="AD33">
        <f t="shared" si="17"/>
        <v>199.94422979014468</v>
      </c>
      <c r="AE33">
        <f t="shared" si="17"/>
        <v>203.26674321319288</v>
      </c>
      <c r="AF33">
        <f t="shared" si="17"/>
        <v>155.77469234503249</v>
      </c>
      <c r="AG33">
        <f t="shared" si="17"/>
        <v>176.3337486783856</v>
      </c>
      <c r="AH33">
        <f t="shared" si="17"/>
        <v>172.9680351396855</v>
      </c>
      <c r="AI33">
        <f t="shared" si="17"/>
        <v>178.4538557736183</v>
      </c>
      <c r="AJ33">
        <f t="shared" si="17"/>
        <v>185.05270178205427</v>
      </c>
      <c r="AK33">
        <f t="shared" si="17"/>
        <v>190.69076104329059</v>
      </c>
      <c r="AL33">
        <f t="shared" si="17"/>
        <v>203.21216367611771</v>
      </c>
      <c r="AM33">
        <f t="shared" si="17"/>
        <v>214.89166322849599</v>
      </c>
      <c r="AN33">
        <f t="shared" si="17"/>
        <v>231.16905802269648</v>
      </c>
      <c r="AO33" s="24">
        <f t="shared" ref="AO33:BK33" si="18">$B$34*EXP((AO32-$AO$18)*$B$35)+$B$36</f>
        <v>240.01016476316684</v>
      </c>
      <c r="AP33">
        <f t="shared" si="18"/>
        <v>250.55047782152755</v>
      </c>
      <c r="AQ33">
        <f t="shared" si="18"/>
        <v>261.78487295624353</v>
      </c>
      <c r="AR33">
        <f t="shared" si="18"/>
        <v>273.75905563413073</v>
      </c>
      <c r="AS33">
        <f t="shared" si="18"/>
        <v>286.52174103766822</v>
      </c>
      <c r="AT33" s="2">
        <f t="shared" si="18"/>
        <v>300.12485225547789</v>
      </c>
      <c r="AU33">
        <f t="shared" si="18"/>
        <v>314.62373152369298</v>
      </c>
      <c r="AV33">
        <f t="shared" si="18"/>
        <v>330.07736537761974</v>
      </c>
      <c r="AW33">
        <f t="shared" si="18"/>
        <v>346.5486246296897</v>
      </c>
      <c r="AX33">
        <f t="shared" si="18"/>
        <v>364.10452015001499</v>
      </c>
      <c r="AY33">
        <f t="shared" si="18"/>
        <v>382.81647549015349</v>
      </c>
      <c r="AZ33">
        <f t="shared" si="18"/>
        <v>402.76061745921277</v>
      </c>
      <c r="BA33">
        <f t="shared" si="18"/>
        <v>424.01808583445768</v>
      </c>
      <c r="BB33">
        <f t="shared" si="18"/>
        <v>446.67536346643476</v>
      </c>
      <c r="BC33">
        <f t="shared" si="18"/>
        <v>470.82462812159486</v>
      </c>
      <c r="BD33">
        <f t="shared" si="18"/>
        <v>496.56412749383594</v>
      </c>
      <c r="BE33">
        <f t="shared" si="18"/>
        <v>523.99857891064266</v>
      </c>
      <c r="BF33">
        <f t="shared" si="18"/>
        <v>553.23959535996926</v>
      </c>
      <c r="BG33">
        <f t="shared" si="18"/>
        <v>584.4061395710911</v>
      </c>
      <c r="BH33">
        <f t="shared" si="18"/>
        <v>617.62500799678787</v>
      </c>
      <c r="BI33">
        <f t="shared" si="18"/>
        <v>653.0313466658655</v>
      </c>
      <c r="BJ33">
        <f t="shared" si="18"/>
        <v>690.76920100468669</v>
      </c>
      <c r="BK33">
        <f t="shared" si="18"/>
        <v>730.99210186457935</v>
      </c>
      <c r="BL33">
        <f t="shared" ref="BL33:CE33" si="19">$B$34*EXP((BL32-$AO$18)*$B$35)+$B$36</f>
        <v>773.86369013928481</v>
      </c>
      <c r="BM33">
        <f t="shared" si="19"/>
        <v>819.55838251361217</v>
      </c>
      <c r="BN33">
        <f t="shared" si="19"/>
        <v>868.26208105179649</v>
      </c>
      <c r="BO33">
        <f t="shared" si="19"/>
        <v>920.1729295124162</v>
      </c>
      <c r="BP33">
        <f t="shared" si="19"/>
        <v>975.50211946682407</v>
      </c>
      <c r="BQ33">
        <f t="shared" si="19"/>
        <v>1034.4747495006659</v>
      </c>
      <c r="BR33">
        <f t="shared" si="19"/>
        <v>1097.3307409940189</v>
      </c>
      <c r="BS33">
        <f t="shared" si="19"/>
        <v>1164.3258142058669</v>
      </c>
      <c r="BT33">
        <f t="shared" si="19"/>
        <v>1235.7325286339662</v>
      </c>
      <c r="BU33">
        <f t="shared" si="19"/>
        <v>1311.8413918826507</v>
      </c>
      <c r="BV33">
        <f t="shared" si="19"/>
        <v>1392.96204154984</v>
      </c>
      <c r="BW33">
        <f t="shared" si="19"/>
        <v>1479.4245049415883</v>
      </c>
      <c r="BX33">
        <f t="shared" si="19"/>
        <v>1571.5805417391221</v>
      </c>
      <c r="BY33">
        <f t="shared" si="19"/>
        <v>1669.8050750808231</v>
      </c>
      <c r="BZ33">
        <f t="shared" si="19"/>
        <v>1774.497716881292</v>
      </c>
      <c r="CA33">
        <f t="shared" si="19"/>
        <v>1886.0843935930238</v>
      </c>
      <c r="CB33">
        <f t="shared" si="19"/>
        <v>2005.0190790248798</v>
      </c>
      <c r="CC33">
        <f t="shared" si="19"/>
        <v>2131.785641267048</v>
      </c>
      <c r="CD33">
        <f t="shared" si="19"/>
        <v>2266.8998112364534</v>
      </c>
      <c r="CE33">
        <f t="shared" si="19"/>
        <v>2410.9112808513369</v>
      </c>
    </row>
    <row r="34" spans="1:83" hidden="1" outlineLevel="1" x14ac:dyDescent="0.25">
      <c r="A34" t="s">
        <v>6</v>
      </c>
      <c r="B34">
        <v>160.06493057944812</v>
      </c>
      <c r="C34" t="s">
        <v>10</v>
      </c>
      <c r="AO34">
        <f t="shared" ref="AO34:AT34" si="20">(AO33-AO$4)^2</f>
        <v>5.7241259963694509</v>
      </c>
      <c r="AP34">
        <f t="shared" si="20"/>
        <v>2.8610060444064671</v>
      </c>
      <c r="AQ34">
        <f t="shared" si="20"/>
        <v>35.430491637460491</v>
      </c>
      <c r="AR34">
        <f t="shared" si="20"/>
        <v>29.084681769999019</v>
      </c>
      <c r="AS34">
        <f t="shared" si="20"/>
        <v>3.7752177982897397</v>
      </c>
      <c r="AT34" s="2">
        <f t="shared" si="20"/>
        <v>4.3126148533112394</v>
      </c>
    </row>
    <row r="35" spans="1:83" hidden="1" outlineLevel="1" x14ac:dyDescent="0.25">
      <c r="A35" t="s">
        <v>7</v>
      </c>
      <c r="B35">
        <v>6.3772821997648291E-2</v>
      </c>
      <c r="C35" t="s">
        <v>11</v>
      </c>
    </row>
    <row r="36" spans="1:83" hidden="1" outlineLevel="1" x14ac:dyDescent="0.25">
      <c r="A36" t="s">
        <v>8</v>
      </c>
      <c r="B36">
        <v>79.945234183718725</v>
      </c>
    </row>
    <row r="37" spans="1:83" hidden="1" outlineLevel="1" x14ac:dyDescent="0.25">
      <c r="A37" t="s">
        <v>9</v>
      </c>
      <c r="B37">
        <f>SUM(D34:BK34)</f>
        <v>81.188138099836422</v>
      </c>
    </row>
    <row r="38" spans="1:83" hidden="1" outlineLevel="1" x14ac:dyDescent="0.25"/>
    <row r="39" spans="1:83" hidden="1" outlineLevel="1" x14ac:dyDescent="0.25">
      <c r="D39">
        <v>1971</v>
      </c>
      <c r="E39">
        <v>1972</v>
      </c>
      <c r="F39">
        <v>1973</v>
      </c>
      <c r="G39">
        <v>1974</v>
      </c>
      <c r="H39">
        <v>1975</v>
      </c>
      <c r="I39">
        <v>1976</v>
      </c>
      <c r="J39">
        <v>1977</v>
      </c>
      <c r="K39">
        <v>1978</v>
      </c>
      <c r="L39">
        <v>1979</v>
      </c>
      <c r="M39">
        <v>1980</v>
      </c>
      <c r="N39">
        <v>1981</v>
      </c>
      <c r="O39">
        <v>1982</v>
      </c>
      <c r="P39">
        <v>1983</v>
      </c>
      <c r="Q39">
        <v>1984</v>
      </c>
      <c r="R39">
        <v>1985</v>
      </c>
      <c r="S39">
        <v>1986</v>
      </c>
      <c r="T39">
        <v>1987</v>
      </c>
      <c r="U39">
        <v>1988</v>
      </c>
      <c r="V39">
        <v>1989</v>
      </c>
      <c r="W39">
        <v>1990</v>
      </c>
      <c r="X39">
        <v>1991</v>
      </c>
      <c r="Y39">
        <v>1992</v>
      </c>
      <c r="Z39">
        <v>1993</v>
      </c>
      <c r="AA39">
        <v>1994</v>
      </c>
      <c r="AB39">
        <v>1995</v>
      </c>
      <c r="AC39">
        <v>1996</v>
      </c>
      <c r="AD39">
        <v>1997</v>
      </c>
      <c r="AE39">
        <v>1998</v>
      </c>
      <c r="AF39">
        <v>1999</v>
      </c>
      <c r="AG39">
        <v>2000</v>
      </c>
      <c r="AH39">
        <v>2001</v>
      </c>
      <c r="AI39">
        <v>2002</v>
      </c>
      <c r="AJ39">
        <v>2003</v>
      </c>
      <c r="AK39">
        <v>2004</v>
      </c>
      <c r="AL39">
        <v>2005</v>
      </c>
      <c r="AM39">
        <v>2006</v>
      </c>
      <c r="AN39">
        <v>2007</v>
      </c>
      <c r="AO39">
        <v>2008</v>
      </c>
      <c r="AP39">
        <v>2009</v>
      </c>
      <c r="AQ39">
        <v>2010</v>
      </c>
      <c r="AR39">
        <v>2011</v>
      </c>
      <c r="AS39">
        <v>2012</v>
      </c>
      <c r="AT39" s="2">
        <v>2013</v>
      </c>
      <c r="AU39">
        <v>2014</v>
      </c>
      <c r="AV39">
        <v>2015</v>
      </c>
      <c r="AW39">
        <v>2016</v>
      </c>
      <c r="AX39">
        <v>2017</v>
      </c>
      <c r="AY39">
        <v>2018</v>
      </c>
      <c r="AZ39">
        <v>2019</v>
      </c>
      <c r="BA39">
        <v>2020</v>
      </c>
      <c r="BB39">
        <v>2021</v>
      </c>
      <c r="BC39">
        <v>2022</v>
      </c>
      <c r="BD39">
        <v>2023</v>
      </c>
      <c r="BE39">
        <v>2024</v>
      </c>
      <c r="BF39">
        <v>2025</v>
      </c>
      <c r="BG39">
        <v>2026</v>
      </c>
      <c r="BH39">
        <v>2027</v>
      </c>
      <c r="BI39">
        <v>2028</v>
      </c>
      <c r="BJ39">
        <v>2029</v>
      </c>
      <c r="BK39">
        <v>2030</v>
      </c>
      <c r="BL39">
        <v>2031</v>
      </c>
      <c r="BM39">
        <v>2032</v>
      </c>
      <c r="BN39">
        <v>2033</v>
      </c>
      <c r="BO39">
        <v>2034</v>
      </c>
      <c r="BP39">
        <v>2035</v>
      </c>
      <c r="BQ39">
        <v>2036</v>
      </c>
      <c r="BR39">
        <v>2037</v>
      </c>
      <c r="BS39">
        <v>2038</v>
      </c>
      <c r="BT39">
        <v>2039</v>
      </c>
      <c r="BU39">
        <v>2040</v>
      </c>
      <c r="BV39">
        <v>2041</v>
      </c>
      <c r="BW39">
        <v>2042</v>
      </c>
      <c r="BX39">
        <v>2043</v>
      </c>
      <c r="BY39">
        <v>2044</v>
      </c>
      <c r="BZ39">
        <v>2045</v>
      </c>
      <c r="CA39">
        <v>2046</v>
      </c>
      <c r="CB39">
        <v>2047</v>
      </c>
      <c r="CC39">
        <v>2048</v>
      </c>
      <c r="CD39">
        <v>2049</v>
      </c>
      <c r="CE39">
        <v>2050</v>
      </c>
    </row>
    <row r="40" spans="1:83" collapsed="1" x14ac:dyDescent="0.25">
      <c r="A40" s="64" t="s">
        <v>17</v>
      </c>
      <c r="B40" s="64"/>
      <c r="C40" s="64"/>
      <c r="D40">
        <f t="shared" ref="D40:AF40" si="21">D4</f>
        <v>113.83693292642431</v>
      </c>
      <c r="E40">
        <f t="shared" si="21"/>
        <v>115.92650379467837</v>
      </c>
      <c r="F40">
        <f t="shared" si="21"/>
        <v>119.02941281795815</v>
      </c>
      <c r="G40">
        <f t="shared" si="21"/>
        <v>120.07593126347896</v>
      </c>
      <c r="H40">
        <f t="shared" si="21"/>
        <v>122.71860574224961</v>
      </c>
      <c r="I40">
        <f t="shared" si="21"/>
        <v>126.0099385644705</v>
      </c>
      <c r="J40">
        <f t="shared" si="21"/>
        <v>129.28748331830823</v>
      </c>
      <c r="K40">
        <f t="shared" si="21"/>
        <v>133.20346146991619</v>
      </c>
      <c r="L40">
        <f t="shared" si="21"/>
        <v>136.65154031327393</v>
      </c>
      <c r="M40">
        <f t="shared" si="21"/>
        <v>137.38857022466533</v>
      </c>
      <c r="N40">
        <f t="shared" si="21"/>
        <v>138.88610072815626</v>
      </c>
      <c r="O40">
        <f t="shared" si="21"/>
        <v>140.67854587721862</v>
      </c>
      <c r="P40">
        <f t="shared" si="21"/>
        <v>144.31310654321464</v>
      </c>
      <c r="Q40">
        <f t="shared" si="21"/>
        <v>145.71675809004907</v>
      </c>
      <c r="R40">
        <f t="shared" si="21"/>
        <v>147.3765374215827</v>
      </c>
      <c r="S40">
        <f t="shared" si="21"/>
        <v>148.82218152872497</v>
      </c>
      <c r="T40">
        <f t="shared" si="21"/>
        <v>150.93508575621314</v>
      </c>
      <c r="U40">
        <f t="shared" si="21"/>
        <v>155.43348411138666</v>
      </c>
      <c r="V40">
        <f t="shared" si="21"/>
        <v>157.99454780081138</v>
      </c>
      <c r="W40">
        <f t="shared" si="21"/>
        <v>163.64449296708418</v>
      </c>
      <c r="X40">
        <f t="shared" si="21"/>
        <v>164.99352148895923</v>
      </c>
      <c r="Y40">
        <f t="shared" si="21"/>
        <v>167.89798164402958</v>
      </c>
      <c r="Z40">
        <f t="shared" si="21"/>
        <v>167.29783293062491</v>
      </c>
      <c r="AA40">
        <f t="shared" si="21"/>
        <v>168.14061292921789</v>
      </c>
      <c r="AB40">
        <f t="shared" si="21"/>
        <v>172.8755148408782</v>
      </c>
      <c r="AC40">
        <f t="shared" si="21"/>
        <v>174.81523839445313</v>
      </c>
      <c r="AD40">
        <f t="shared" si="21"/>
        <v>199.94422979014468</v>
      </c>
      <c r="AE40">
        <f t="shared" si="21"/>
        <v>203.26674321319288</v>
      </c>
      <c r="AF40">
        <f t="shared" si="21"/>
        <v>155.77469234503249</v>
      </c>
      <c r="AG40" s="24">
        <f t="shared" ref="AG40:BL40" si="22">AG41*AG9</f>
        <v>163.4186891070587</v>
      </c>
      <c r="AH40">
        <f t="shared" si="22"/>
        <v>171.75622119072708</v>
      </c>
      <c r="AI40">
        <f t="shared" si="22"/>
        <v>180.43899074593909</v>
      </c>
      <c r="AJ40">
        <f t="shared" si="22"/>
        <v>189.45956220917313</v>
      </c>
      <c r="AK40">
        <f t="shared" si="22"/>
        <v>198.80481885483283</v>
      </c>
      <c r="AL40">
        <f t="shared" si="22"/>
        <v>208.46459342256253</v>
      </c>
      <c r="AM40">
        <f t="shared" si="22"/>
        <v>218.44083377233756</v>
      </c>
      <c r="AN40">
        <f t="shared" si="22"/>
        <v>228.73909249295053</v>
      </c>
      <c r="AO40">
        <f t="shared" si="22"/>
        <v>239.35384742141471</v>
      </c>
      <c r="AP40">
        <f t="shared" si="22"/>
        <v>250.27922730506296</v>
      </c>
      <c r="AQ40">
        <f t="shared" si="22"/>
        <v>261.51327779737562</v>
      </c>
      <c r="AR40">
        <f t="shared" si="22"/>
        <v>273.05177177438327</v>
      </c>
      <c r="AS40">
        <f t="shared" si="22"/>
        <v>284.90585801776041</v>
      </c>
      <c r="AT40" s="2">
        <f t="shared" si="22"/>
        <v>297.11161770753438</v>
      </c>
      <c r="AU40">
        <f t="shared" si="22"/>
        <v>309.71972014857147</v>
      </c>
      <c r="AV40">
        <f t="shared" si="22"/>
        <v>322.77400496982034</v>
      </c>
      <c r="AW40">
        <f t="shared" si="22"/>
        <v>336.29789979873925</v>
      </c>
      <c r="AX40">
        <f t="shared" si="22"/>
        <v>350.29702540360427</v>
      </c>
      <c r="AY40">
        <f t="shared" si="22"/>
        <v>364.77655650461992</v>
      </c>
      <c r="AZ40">
        <f t="shared" si="22"/>
        <v>379.73253036502183</v>
      </c>
      <c r="BA40">
        <f t="shared" si="22"/>
        <v>395.16420181562438</v>
      </c>
      <c r="BB40">
        <f t="shared" si="22"/>
        <v>411.08163289908794</v>
      </c>
      <c r="BC40">
        <f t="shared" si="22"/>
        <v>427.49738184473063</v>
      </c>
      <c r="BD40">
        <f t="shared" si="22"/>
        <v>444.41879375192406</v>
      </c>
      <c r="BE40">
        <f t="shared" si="22"/>
        <v>461.84988640520879</v>
      </c>
      <c r="BF40">
        <f t="shared" si="22"/>
        <v>479.79503083858276</v>
      </c>
      <c r="BG40">
        <f t="shared" si="22"/>
        <v>498.26122879658732</v>
      </c>
      <c r="BH40">
        <f t="shared" si="22"/>
        <v>517.25465183962933</v>
      </c>
      <c r="BI40">
        <f t="shared" si="22"/>
        <v>536.77950932699594</v>
      </c>
      <c r="BJ40">
        <f t="shared" si="22"/>
        <v>556.83883046515496</v>
      </c>
      <c r="BK40">
        <f t="shared" si="22"/>
        <v>577.4354825318452</v>
      </c>
      <c r="BL40">
        <f t="shared" si="22"/>
        <v>598.57563079523459</v>
      </c>
      <c r="BM40">
        <f t="shared" ref="BM40:CE40" si="23">BM41*BM9</f>
        <v>620.26547637196711</v>
      </c>
      <c r="BN40">
        <f t="shared" si="23"/>
        <v>642.51037999663527</v>
      </c>
      <c r="BO40">
        <f t="shared" si="23"/>
        <v>665.31591094760927</v>
      </c>
      <c r="BP40">
        <f t="shared" si="23"/>
        <v>688.68788831858728</v>
      </c>
      <c r="BQ40">
        <f t="shared" si="23"/>
        <v>712.63170725101975</v>
      </c>
      <c r="BR40">
        <f t="shared" si="23"/>
        <v>737.15573668909644</v>
      </c>
      <c r="BS40">
        <f t="shared" si="23"/>
        <v>762.27301983356779</v>
      </c>
      <c r="BT40">
        <f t="shared" si="23"/>
        <v>788.00107174662514</v>
      </c>
      <c r="BU40">
        <f t="shared" si="23"/>
        <v>814.35553385233027</v>
      </c>
      <c r="BV40">
        <f t="shared" si="23"/>
        <v>841.34738669843603</v>
      </c>
      <c r="BW40">
        <f t="shared" si="23"/>
        <v>868.98420611321967</v>
      </c>
      <c r="BX40">
        <f t="shared" si="23"/>
        <v>897.2710099018841</v>
      </c>
      <c r="BY40">
        <f t="shared" si="23"/>
        <v>926.21235147828475</v>
      </c>
      <c r="BZ40">
        <f t="shared" si="23"/>
        <v>955.81198830533185</v>
      </c>
      <c r="CA40">
        <f t="shared" si="23"/>
        <v>986.07685516842821</v>
      </c>
      <c r="CB40">
        <f t="shared" si="23"/>
        <v>1017.015920320291</v>
      </c>
      <c r="CC40">
        <f t="shared" si="23"/>
        <v>1048.6396446669498</v>
      </c>
      <c r="CD40">
        <f t="shared" si="23"/>
        <v>1080.9587683938112</v>
      </c>
      <c r="CE40">
        <f t="shared" si="23"/>
        <v>1113.9836628069183</v>
      </c>
    </row>
    <row r="41" spans="1:83" outlineLevel="1" x14ac:dyDescent="0.25">
      <c r="A41" t="s">
        <v>6</v>
      </c>
      <c r="B41">
        <v>25.047762199625414</v>
      </c>
      <c r="C41" t="s">
        <v>15</v>
      </c>
      <c r="AG41">
        <f t="shared" ref="AG41:BK41" si="24">$B$41*EXP((AG39-$AG$39)*$B$42)+$B$43</f>
        <v>25.047762199625414</v>
      </c>
      <c r="AH41">
        <f t="shared" si="24"/>
        <v>25.661834128021109</v>
      </c>
      <c r="AI41">
        <f t="shared" si="24"/>
        <v>26.290960668091824</v>
      </c>
      <c r="AJ41">
        <f t="shared" si="24"/>
        <v>26.935510899292595</v>
      </c>
      <c r="AK41">
        <f t="shared" si="24"/>
        <v>27.595862949444971</v>
      </c>
      <c r="AL41">
        <f t="shared" si="24"/>
        <v>28.272404216567125</v>
      </c>
      <c r="AM41">
        <f t="shared" si="24"/>
        <v>28.965531596142355</v>
      </c>
      <c r="AN41">
        <f t="shared" si="24"/>
        <v>29.675651713959333</v>
      </c>
      <c r="AO41">
        <f t="shared" si="24"/>
        <v>30.403181164660616</v>
      </c>
      <c r="AP41">
        <f t="shared" si="24"/>
        <v>31.148546756139524</v>
      </c>
      <c r="AQ41">
        <f t="shared" si="24"/>
        <v>31.912185759928537</v>
      </c>
      <c r="AR41">
        <f t="shared" si="24"/>
        <v>32.69454616772633</v>
      </c>
      <c r="AS41">
        <f t="shared" si="24"/>
        <v>33.496086954213752</v>
      </c>
      <c r="AT41" s="2">
        <f t="shared" si="24"/>
        <v>34.317278346313103</v>
      </c>
      <c r="AU41">
        <f t="shared" si="24"/>
        <v>35.15860209904848</v>
      </c>
      <c r="AV41">
        <f t="shared" si="24"/>
        <v>36.020551778169221</v>
      </c>
      <c r="AW41">
        <f t="shared" si="24"/>
        <v>36.903633049702059</v>
      </c>
      <c r="AX41">
        <f t="shared" si="24"/>
        <v>37.808363976602038</v>
      </c>
      <c r="AY41">
        <f t="shared" si="24"/>
        <v>38.735275322676124</v>
      </c>
      <c r="AZ41">
        <f t="shared" si="24"/>
        <v>39.684910863957718</v>
      </c>
      <c r="BA41">
        <f t="shared" si="24"/>
        <v>40.657827707714972</v>
      </c>
      <c r="BB41">
        <f t="shared" si="24"/>
        <v>41.654596619279836</v>
      </c>
      <c r="BC41">
        <f t="shared" si="24"/>
        <v>42.675802356889747</v>
      </c>
      <c r="BD41">
        <f t="shared" si="24"/>
        <v>43.722044014738159</v>
      </c>
      <c r="BE41">
        <f t="shared" si="24"/>
        <v>44.793935374435478</v>
      </c>
      <c r="BF41">
        <f t="shared" si="24"/>
        <v>45.89210526508635</v>
      </c>
      <c r="BG41">
        <f t="shared" si="24"/>
        <v>47.017197932194598</v>
      </c>
      <c r="BH41">
        <f t="shared" si="24"/>
        <v>48.169873415612294</v>
      </c>
      <c r="BI41">
        <f t="shared" si="24"/>
        <v>49.350807936754627</v>
      </c>
      <c r="BJ41">
        <f t="shared" si="24"/>
        <v>50.560694295307705</v>
      </c>
      <c r="BK41">
        <f t="shared" si="24"/>
        <v>51.800242275662185</v>
      </c>
      <c r="BL41">
        <f t="shared" ref="BL41:BZ41" si="25">$B$41*EXP((BL39-$AG$39)*$B$42)+$B$43</f>
        <v>53.070179063310846</v>
      </c>
      <c r="BM41">
        <f t="shared" si="25"/>
        <v>54.371249671454819</v>
      </c>
      <c r="BN41">
        <f t="shared" si="25"/>
        <v>55.704217378068279</v>
      </c>
      <c r="BO41">
        <f t="shared" si="25"/>
        <v>57.069864173678425</v>
      </c>
      <c r="BP41">
        <f t="shared" si="25"/>
        <v>58.468991220123129</v>
      </c>
      <c r="BQ41">
        <f t="shared" si="25"/>
        <v>59.902419320555538</v>
      </c>
      <c r="BR41">
        <f t="shared" si="25"/>
        <v>61.370989400971389</v>
      </c>
      <c r="BS41">
        <f t="shared" si="25"/>
        <v>62.875563003541359</v>
      </c>
      <c r="BT41">
        <f t="shared" si="25"/>
        <v>64.417022792038026</v>
      </c>
      <c r="BU41">
        <f t="shared" si="25"/>
        <v>65.996273069653967</v>
      </c>
      <c r="BV41">
        <f t="shared" si="25"/>
        <v>67.6142403095145</v>
      </c>
      <c r="BW41">
        <f t="shared" si="25"/>
        <v>69.271873698196785</v>
      </c>
      <c r="BX41">
        <f t="shared" si="25"/>
        <v>70.970145692573638</v>
      </c>
      <c r="BY41">
        <f t="shared" si="25"/>
        <v>72.710052590308948</v>
      </c>
      <c r="BZ41">
        <f t="shared" si="25"/>
        <v>74.492615114339571</v>
      </c>
      <c r="CA41">
        <f>$B$41*EXP((CA39-$AG$39)*$B$42)+$B$43</f>
        <v>76.318879011686263</v>
      </c>
      <c r="CB41">
        <f>$B$41*EXP((CB39-$AG$39)*$B$42)+$B$43</f>
        <v>78.189915666945012</v>
      </c>
      <c r="CC41">
        <f>$B$41*EXP((CC39-$AG$39)*$B$42)+$B$43</f>
        <v>80.106822730819005</v>
      </c>
      <c r="CD41">
        <f>$B$41*EXP((CD39-$AG$39)*$B$42)+$B$43</f>
        <v>82.070724764059392</v>
      </c>
      <c r="CE41">
        <f>$B$41*EXP((CE39-$AG$39)*$B$42)+$B$43</f>
        <v>84.082773897193206</v>
      </c>
    </row>
    <row r="42" spans="1:83" outlineLevel="1" x14ac:dyDescent="0.25">
      <c r="A42" t="s">
        <v>7</v>
      </c>
      <c r="B42">
        <v>2.4220344539956983E-2</v>
      </c>
      <c r="C42" t="s">
        <v>10</v>
      </c>
      <c r="AG42">
        <f t="shared" ref="AG42:AT42" si="26">(AG41-AG5)^2</f>
        <v>3.9185667188076141</v>
      </c>
      <c r="AH42">
        <f t="shared" si="26"/>
        <v>3.2781009846734009E-2</v>
      </c>
      <c r="AI42">
        <f t="shared" si="26"/>
        <v>8.3662764922507987E-2</v>
      </c>
      <c r="AJ42">
        <f t="shared" si="26"/>
        <v>0.39253281406616386</v>
      </c>
      <c r="AK42">
        <f t="shared" si="26"/>
        <v>1.2685580335632274</v>
      </c>
      <c r="AL42">
        <f t="shared" si="26"/>
        <v>0.5074361241961316</v>
      </c>
      <c r="AM42">
        <f t="shared" si="26"/>
        <v>0.2214874344526625</v>
      </c>
      <c r="AN42">
        <f t="shared" si="26"/>
        <v>9.9384800251434258E-2</v>
      </c>
      <c r="AO42">
        <f t="shared" si="26"/>
        <v>0.14997683826821687</v>
      </c>
      <c r="AP42">
        <f t="shared" si="26"/>
        <v>3.1241019671472702E-2</v>
      </c>
      <c r="AQ42">
        <f t="shared" si="26"/>
        <v>0.4805493343510599</v>
      </c>
      <c r="AR42">
        <f t="shared" si="26"/>
        <v>0.53353607540008496</v>
      </c>
      <c r="AS42">
        <f t="shared" si="26"/>
        <v>0.1750696482104421</v>
      </c>
      <c r="AT42" s="2">
        <f t="shared" si="26"/>
        <v>1.1701706594460048E-2</v>
      </c>
    </row>
    <row r="43" spans="1:83" outlineLevel="1" x14ac:dyDescent="0.25">
      <c r="A43" t="s">
        <v>8</v>
      </c>
      <c r="B43">
        <v>0</v>
      </c>
      <c r="C43" t="s">
        <v>11</v>
      </c>
    </row>
    <row r="44" spans="1:83" outlineLevel="1" x14ac:dyDescent="0.25">
      <c r="A44" t="s">
        <v>9</v>
      </c>
      <c r="B44">
        <f>SUM(D42:BK42)</f>
        <v>7.9064843226022141</v>
      </c>
    </row>
    <row r="45" spans="1:83" outlineLevel="1" x14ac:dyDescent="0.25"/>
    <row r="46" spans="1:83" outlineLevel="1" x14ac:dyDescent="0.25">
      <c r="D46">
        <v>1971</v>
      </c>
      <c r="E46">
        <v>1972</v>
      </c>
      <c r="F46">
        <v>1973</v>
      </c>
      <c r="G46">
        <v>1974</v>
      </c>
      <c r="H46">
        <v>1975</v>
      </c>
      <c r="I46">
        <v>1976</v>
      </c>
      <c r="J46">
        <v>1977</v>
      </c>
      <c r="K46">
        <v>1978</v>
      </c>
      <c r="L46">
        <v>1979</v>
      </c>
      <c r="M46">
        <v>1980</v>
      </c>
      <c r="N46">
        <v>1981</v>
      </c>
      <c r="O46">
        <v>1982</v>
      </c>
      <c r="P46">
        <v>1983</v>
      </c>
      <c r="Q46">
        <v>1984</v>
      </c>
      <c r="R46">
        <v>1985</v>
      </c>
      <c r="S46">
        <v>1986</v>
      </c>
      <c r="T46">
        <v>1987</v>
      </c>
      <c r="U46">
        <v>1988</v>
      </c>
      <c r="V46">
        <v>1989</v>
      </c>
      <c r="W46">
        <v>1990</v>
      </c>
      <c r="X46">
        <v>1991</v>
      </c>
      <c r="Y46">
        <v>1992</v>
      </c>
      <c r="Z46">
        <v>1993</v>
      </c>
      <c r="AA46">
        <v>1994</v>
      </c>
      <c r="AB46">
        <v>1995</v>
      </c>
      <c r="AC46">
        <v>1996</v>
      </c>
      <c r="AD46">
        <v>1997</v>
      </c>
      <c r="AE46">
        <v>1998</v>
      </c>
      <c r="AF46">
        <v>1999</v>
      </c>
      <c r="AG46">
        <v>2000</v>
      </c>
      <c r="AH46">
        <v>2001</v>
      </c>
      <c r="AI46">
        <v>2002</v>
      </c>
      <c r="AJ46">
        <v>2003</v>
      </c>
      <c r="AK46">
        <v>2004</v>
      </c>
      <c r="AL46">
        <v>2005</v>
      </c>
      <c r="AM46">
        <v>2006</v>
      </c>
      <c r="AN46">
        <v>2007</v>
      </c>
      <c r="AO46">
        <v>2008</v>
      </c>
      <c r="AP46">
        <v>2009</v>
      </c>
      <c r="AQ46">
        <v>2010</v>
      </c>
      <c r="AR46">
        <v>2011</v>
      </c>
      <c r="AS46">
        <v>2012</v>
      </c>
      <c r="AT46" s="2">
        <v>2013</v>
      </c>
      <c r="AU46">
        <v>2014</v>
      </c>
      <c r="AV46">
        <v>2015</v>
      </c>
      <c r="AW46">
        <v>2016</v>
      </c>
      <c r="AX46">
        <v>2017</v>
      </c>
      <c r="AY46">
        <v>2018</v>
      </c>
      <c r="AZ46">
        <v>2019</v>
      </c>
      <c r="BA46">
        <v>2020</v>
      </c>
      <c r="BB46">
        <v>2021</v>
      </c>
      <c r="BC46">
        <v>2022</v>
      </c>
      <c r="BD46">
        <v>2023</v>
      </c>
      <c r="BE46">
        <v>2024</v>
      </c>
      <c r="BF46">
        <v>2025</v>
      </c>
      <c r="BG46">
        <v>2026</v>
      </c>
      <c r="BH46">
        <v>2027</v>
      </c>
      <c r="BI46">
        <v>2028</v>
      </c>
      <c r="BJ46">
        <v>2029</v>
      </c>
      <c r="BK46">
        <v>2030</v>
      </c>
      <c r="BL46">
        <v>2031</v>
      </c>
      <c r="BM46">
        <v>2032</v>
      </c>
      <c r="BN46">
        <v>2033</v>
      </c>
      <c r="BO46">
        <v>2034</v>
      </c>
      <c r="BP46">
        <v>2035</v>
      </c>
      <c r="BQ46">
        <v>2036</v>
      </c>
      <c r="BR46">
        <v>2037</v>
      </c>
      <c r="BS46">
        <v>2038</v>
      </c>
      <c r="BT46">
        <v>2039</v>
      </c>
      <c r="BU46">
        <v>2040</v>
      </c>
      <c r="BV46">
        <v>2041</v>
      </c>
      <c r="BW46">
        <v>2042</v>
      </c>
      <c r="BX46">
        <v>2043</v>
      </c>
      <c r="BY46">
        <v>2044</v>
      </c>
      <c r="BZ46">
        <v>2045</v>
      </c>
      <c r="CA46">
        <v>2046</v>
      </c>
      <c r="CB46">
        <v>2047</v>
      </c>
      <c r="CC46">
        <v>2048</v>
      </c>
      <c r="CD46">
        <v>2049</v>
      </c>
      <c r="CE46">
        <v>2050</v>
      </c>
    </row>
    <row r="47" spans="1:83" x14ac:dyDescent="0.25">
      <c r="A47" s="64" t="s">
        <v>175</v>
      </c>
      <c r="B47" s="64"/>
      <c r="C47" s="64"/>
      <c r="D47" s="24">
        <f t="shared" ref="D47:AF47" si="27">D48*D12</f>
        <v>46.044974449963512</v>
      </c>
      <c r="E47">
        <f t="shared" si="27"/>
        <v>48.139201124350798</v>
      </c>
      <c r="F47">
        <f t="shared" si="27"/>
        <v>50.328677832343395</v>
      </c>
      <c r="G47">
        <f t="shared" si="27"/>
        <v>52.617736754890387</v>
      </c>
      <c r="H47">
        <f t="shared" si="27"/>
        <v>55.010907110055321</v>
      </c>
      <c r="I47">
        <f t="shared" si="27"/>
        <v>57.512924114697405</v>
      </c>
      <c r="J47">
        <f t="shared" si="27"/>
        <v>60.128738353749632</v>
      </c>
      <c r="K47">
        <f t="shared" si="27"/>
        <v>62.863525575632337</v>
      </c>
      <c r="L47">
        <f t="shared" si="27"/>
        <v>65.722696933183613</v>
      </c>
      <c r="M47">
        <f t="shared" si="27"/>
        <v>68.711909690369822</v>
      </c>
      <c r="N47">
        <f t="shared" si="27"/>
        <v>71.837078415960846</v>
      </c>
      <c r="O47">
        <f t="shared" si="27"/>
        <v>75.104386686318122</v>
      </c>
      <c r="P47">
        <f t="shared" si="27"/>
        <v>78.520299320451613</v>
      </c>
      <c r="Q47">
        <f t="shared" si="27"/>
        <v>82.0915751715536</v>
      </c>
      <c r="R47">
        <f t="shared" si="27"/>
        <v>85.825280500319906</v>
      </c>
      <c r="S47">
        <f t="shared" si="27"/>
        <v>89.728802956518876</v>
      </c>
      <c r="T47">
        <f t="shared" si="27"/>
        <v>93.809866196473195</v>
      </c>
      <c r="U47">
        <f t="shared" si="27"/>
        <v>98.076545165376629</v>
      </c>
      <c r="V47">
        <f t="shared" si="27"/>
        <v>102.5372820746843</v>
      </c>
      <c r="W47">
        <f t="shared" si="27"/>
        <v>107.20090310618964</v>
      </c>
      <c r="X47">
        <f t="shared" si="27"/>
        <v>112.07663587583974</v>
      </c>
      <c r="Y47">
        <f t="shared" si="27"/>
        <v>117.17412769184314</v>
      </c>
      <c r="Z47">
        <f t="shared" si="27"/>
        <v>122.50346464319665</v>
      </c>
      <c r="AA47">
        <f t="shared" si="27"/>
        <v>128.07519155640043</v>
      </c>
      <c r="AB47">
        <f t="shared" si="27"/>
        <v>133.90033285984805</v>
      </c>
      <c r="AC47">
        <f t="shared" si="27"/>
        <v>139.99041439717536</v>
      </c>
      <c r="AD47">
        <f t="shared" si="27"/>
        <v>146.35748623272778</v>
      </c>
      <c r="AE47">
        <f t="shared" si="27"/>
        <v>153.01414649427107</v>
      </c>
      <c r="AF47">
        <f t="shared" si="27"/>
        <v>159.9735663001205</v>
      </c>
      <c r="AG47">
        <f t="shared" ref="AG47:AT47" si="28">AG48*AG12</f>
        <v>167.2495158200108</v>
      </c>
      <c r="AH47">
        <f t="shared" si="28"/>
        <v>174.85639152127206</v>
      </c>
      <c r="AI47">
        <f t="shared" si="28"/>
        <v>182.80924465422115</v>
      </c>
      <c r="AJ47">
        <f t="shared" si="28"/>
        <v>191.12381103313169</v>
      </c>
      <c r="AK47">
        <f t="shared" si="28"/>
        <v>199.81654217170777</v>
      </c>
      <c r="AL47">
        <f t="shared" si="28"/>
        <v>208.9046378346678</v>
      </c>
      <c r="AM47">
        <f t="shared" si="28"/>
        <v>218.40608006984581</v>
      </c>
      <c r="AN47">
        <f t="shared" si="28"/>
        <v>228.33966878814726</v>
      </c>
      <c r="AO47">
        <f t="shared" si="28"/>
        <v>238.72505896175988</v>
      </c>
      <c r="AP47">
        <f t="shared" si="28"/>
        <v>249.5827995142208</v>
      </c>
      <c r="AQ47">
        <f t="shared" si="28"/>
        <v>260.93437397928921</v>
      </c>
      <c r="AR47">
        <f t="shared" si="28"/>
        <v>272.80224300907446</v>
      </c>
      <c r="AS47">
        <f t="shared" si="28"/>
        <v>285.2098888155266</v>
      </c>
      <c r="AT47" s="2">
        <f t="shared" si="28"/>
        <v>298.181861633224</v>
      </c>
      <c r="AU47">
        <f t="shared" ref="AU47:BK47" si="29">AU48*AU12</f>
        <v>311.74382829539149</v>
      </c>
      <c r="AV47">
        <f t="shared" si="29"/>
        <v>325.9226230192603</v>
      </c>
      <c r="AW47">
        <f t="shared" si="29"/>
        <v>340.74630050126069</v>
      </c>
      <c r="AX47">
        <f t="shared" si="29"/>
        <v>356.24419142709843</v>
      </c>
      <c r="AY47">
        <f t="shared" si="29"/>
        <v>372.4469605065533</v>
      </c>
      <c r="AZ47">
        <f t="shared" si="29"/>
        <v>389.38666714782619</v>
      </c>
      <c r="BA47">
        <f t="shared" si="29"/>
        <v>407.09682889149047</v>
      </c>
      <c r="BB47">
        <f t="shared" si="29"/>
        <v>425.61248772955736</v>
      </c>
      <c r="BC47">
        <f t="shared" si="29"/>
        <v>444.97027944087995</v>
      </c>
      <c r="BD47">
        <f t="shared" si="29"/>
        <v>465.2085060800826</v>
      </c>
      <c r="BE47">
        <f t="shared" si="29"/>
        <v>486.36721176344605</v>
      </c>
      <c r="BF47">
        <f t="shared" si="29"/>
        <v>508.48826190170246</v>
      </c>
      <c r="BG47">
        <f t="shared" si="29"/>
        <v>531.61542603651094</v>
      </c>
      <c r="BH47">
        <f t="shared" si="29"/>
        <v>555.79446444451912</v>
      </c>
      <c r="BI47">
        <f t="shared" si="29"/>
        <v>581.07321868036661</v>
      </c>
      <c r="BJ47">
        <f t="shared" si="29"/>
        <v>607.50170623778479</v>
      </c>
      <c r="BK47">
        <f t="shared" si="29"/>
        <v>635.13221951609023</v>
      </c>
      <c r="BL47">
        <f t="shared" ref="BL47:BZ47" si="30">BL48*BL12</f>
        <v>664.01942928789299</v>
      </c>
      <c r="BM47">
        <f t="shared" si="30"/>
        <v>694.22049287274251</v>
      </c>
      <c r="BN47">
        <f t="shared" si="30"/>
        <v>725.79516723075017</v>
      </c>
      <c r="BO47">
        <f t="shared" si="30"/>
        <v>758.80592719995718</v>
      </c>
      <c r="BP47">
        <f t="shared" si="30"/>
        <v>793.31808911139876</v>
      </c>
      <c r="BQ47">
        <f t="shared" si="30"/>
        <v>829.39994002645233</v>
      </c>
      <c r="BR47">
        <f t="shared" si="30"/>
        <v>867.12287285218599</v>
      </c>
      <c r="BS47">
        <f t="shared" si="30"/>
        <v>906.56152760204907</v>
      </c>
      <c r="BT47">
        <f t="shared" si="30"/>
        <v>947.79393908140867</v>
      </c>
      <c r="BU47">
        <f t="shared" si="30"/>
        <v>990.90169129015044</v>
      </c>
      <c r="BV47">
        <f t="shared" si="30"/>
        <v>1035.9700788478494</v>
      </c>
      <c r="BW47">
        <f t="shared" si="30"/>
        <v>1083.0882757609108</v>
      </c>
      <c r="BX47">
        <f t="shared" si="30"/>
        <v>1132.3495118656128</v>
      </c>
      <c r="BY47">
        <f t="shared" si="30"/>
        <v>1183.8512572961668</v>
      </c>
      <c r="BZ47">
        <f t="shared" si="30"/>
        <v>1237.6954153427898</v>
      </c>
      <c r="CA47">
        <f>CA48*CA12</f>
        <v>1293.9885240813869</v>
      </c>
      <c r="CB47">
        <f>CB48*CB12</f>
        <v>1352.8419671737943</v>
      </c>
      <c r="CC47">
        <f>CC48*CC12</f>
        <v>1414.3721942556806</v>
      </c>
      <c r="CD47">
        <f>CD48*CD12</f>
        <v>1478.7009513481773</v>
      </c>
      <c r="CE47">
        <f>CE48*CE12</f>
        <v>1545.9555217491313</v>
      </c>
    </row>
    <row r="48" spans="1:83" outlineLevel="1" x14ac:dyDescent="0.25">
      <c r="A48" t="s">
        <v>6</v>
      </c>
      <c r="B48">
        <v>6.7836981871279194E-3</v>
      </c>
      <c r="C48" t="s">
        <v>15</v>
      </c>
      <c r="D48">
        <f t="shared" ref="D48:AI48" si="31">$B$48*EXP((D46-$D$46)*$B$49)+$B$50</f>
        <v>6.7836981871279194E-3</v>
      </c>
      <c r="E48">
        <f>$B$48*EXP((E46-$D$46)*$B$49)+$B$50</f>
        <v>6.8176221779555415E-3</v>
      </c>
      <c r="F48">
        <f t="shared" si="31"/>
        <v>6.85171581624122E-3</v>
      </c>
      <c r="G48">
        <f t="shared" si="31"/>
        <v>6.8859799503597878E-3</v>
      </c>
      <c r="H48">
        <f t="shared" si="31"/>
        <v>6.9204154329286392E-3</v>
      </c>
      <c r="I48">
        <f t="shared" si="31"/>
        <v>6.955023120828947E-3</v>
      </c>
      <c r="J48">
        <f t="shared" si="31"/>
        <v>6.9898038752269831E-3</v>
      </c>
      <c r="K48">
        <f t="shared" si="31"/>
        <v>7.0247585615955494E-3</v>
      </c>
      <c r="L48">
        <f t="shared" si="31"/>
        <v>7.0598880497355163E-3</v>
      </c>
      <c r="M48">
        <f t="shared" si="31"/>
        <v>7.0951932137974603E-3</v>
      </c>
      <c r="N48">
        <f t="shared" si="31"/>
        <v>7.130674932303422E-3</v>
      </c>
      <c r="O48">
        <f t="shared" si="31"/>
        <v>7.1663340881687613E-3</v>
      </c>
      <c r="P48">
        <f t="shared" si="31"/>
        <v>7.2021715687241332E-3</v>
      </c>
      <c r="Q48">
        <f t="shared" si="31"/>
        <v>7.2381882657375652E-3</v>
      </c>
      <c r="R48">
        <f t="shared" si="31"/>
        <v>7.2743850754366478E-3</v>
      </c>
      <c r="S48">
        <f t="shared" si="31"/>
        <v>7.3107628985308358E-3</v>
      </c>
      <c r="T48">
        <f t="shared" si="31"/>
        <v>7.3473226402338606E-3</v>
      </c>
      <c r="U48">
        <f t="shared" si="31"/>
        <v>7.3840652102862584E-3</v>
      </c>
      <c r="V48">
        <f t="shared" si="31"/>
        <v>7.4209915229780038E-3</v>
      </c>
      <c r="W48">
        <f t="shared" si="31"/>
        <v>7.4581024971712628E-3</v>
      </c>
      <c r="X48">
        <f t="shared" si="31"/>
        <v>7.4953990563232584E-3</v>
      </c>
      <c r="Y48">
        <f t="shared" si="31"/>
        <v>7.5328821285092478E-3</v>
      </c>
      <c r="Z48">
        <f t="shared" si="31"/>
        <v>7.5705526464456144E-3</v>
      </c>
      <c r="AA48">
        <f t="shared" si="31"/>
        <v>7.6084115475130842E-3</v>
      </c>
      <c r="AB48">
        <f t="shared" si="31"/>
        <v>7.6464597737800431E-3</v>
      </c>
      <c r="AC48">
        <f t="shared" si="31"/>
        <v>7.6846982720259853E-3</v>
      </c>
      <c r="AD48">
        <f t="shared" si="31"/>
        <v>7.7231279937650691E-3</v>
      </c>
      <c r="AE48">
        <f t="shared" si="31"/>
        <v>7.7617498952697941E-3</v>
      </c>
      <c r="AF48">
        <f t="shared" si="31"/>
        <v>7.800564937594799E-3</v>
      </c>
      <c r="AG48">
        <f t="shared" si="31"/>
        <v>7.8395740866007736E-3</v>
      </c>
      <c r="AH48">
        <f t="shared" si="31"/>
        <v>7.878778312978495E-3</v>
      </c>
      <c r="AI48">
        <f t="shared" si="31"/>
        <v>7.9181785922729821E-3</v>
      </c>
      <c r="AJ48">
        <f t="shared" ref="AJ48:BK48" si="32">$B$48*EXP((AJ46-$D$46)*$B$49)+$B$50</f>
        <v>7.9577759049077688E-3</v>
      </c>
      <c r="AK48">
        <f t="shared" si="32"/>
        <v>7.9975712362093006E-3</v>
      </c>
      <c r="AL48">
        <f t="shared" si="32"/>
        <v>8.0375655764314564E-3</v>
      </c>
      <c r="AM48">
        <f t="shared" si="32"/>
        <v>8.0777599207801851E-3</v>
      </c>
      <c r="AN48">
        <f t="shared" si="32"/>
        <v>8.1181552694382739E-3</v>
      </c>
      <c r="AO48">
        <f t="shared" si="32"/>
        <v>8.158752627590235E-3</v>
      </c>
      <c r="AP48">
        <f t="shared" si="32"/>
        <v>8.1995530054473145E-3</v>
      </c>
      <c r="AQ48">
        <f t="shared" si="32"/>
        <v>8.2405574182726378E-3</v>
      </c>
      <c r="AR48">
        <f t="shared" si="32"/>
        <v>8.2817668864064685E-3</v>
      </c>
      <c r="AS48">
        <f t="shared" si="32"/>
        <v>8.3231824352915981E-3</v>
      </c>
      <c r="AT48">
        <f t="shared" si="32"/>
        <v>8.36480509549886E-3</v>
      </c>
      <c r="AU48">
        <f t="shared" si="32"/>
        <v>8.4066359027527848E-3</v>
      </c>
      <c r="AV48">
        <f t="shared" si="32"/>
        <v>8.4486758979573605E-3</v>
      </c>
      <c r="AW48">
        <f t="shared" si="32"/>
        <v>8.4909261272219389E-3</v>
      </c>
      <c r="AX48">
        <f t="shared" si="32"/>
        <v>8.5333876418872655E-3</v>
      </c>
      <c r="AY48">
        <f t="shared" si="32"/>
        <v>8.5760614985516473E-3</v>
      </c>
      <c r="AZ48">
        <f t="shared" si="32"/>
        <v>8.6189487590972343E-3</v>
      </c>
      <c r="BA48">
        <f t="shared" si="32"/>
        <v>8.6620504907164528E-3</v>
      </c>
      <c r="BB48">
        <f t="shared" si="32"/>
        <v>8.705367765938549E-3</v>
      </c>
      <c r="BC48">
        <f t="shared" si="32"/>
        <v>8.7489016626562926E-3</v>
      </c>
      <c r="BD48">
        <f t="shared" si="32"/>
        <v>8.7926532641527892E-3</v>
      </c>
      <c r="BE48">
        <f t="shared" si="32"/>
        <v>8.8366236591284342E-3</v>
      </c>
      <c r="BF48">
        <f t="shared" si="32"/>
        <v>8.8808139417280094E-3</v>
      </c>
      <c r="BG48">
        <f t="shared" si="32"/>
        <v>8.9252252115679109E-3</v>
      </c>
      <c r="BH48">
        <f t="shared" si="32"/>
        <v>8.9698585737635079E-3</v>
      </c>
      <c r="BI48">
        <f t="shared" si="32"/>
        <v>9.0147151389566374E-3</v>
      </c>
      <c r="BJ48">
        <f t="shared" si="32"/>
        <v>9.0597960233432494E-3</v>
      </c>
      <c r="BK48">
        <f t="shared" si="32"/>
        <v>9.1051023487011811E-3</v>
      </c>
      <c r="BL48">
        <f t="shared" ref="BL48:BZ48" si="33">$B$48*EXP((BL46-$D$46)*$B$49)+$B$50</f>
        <v>9.150635242418062E-3</v>
      </c>
      <c r="BM48">
        <f t="shared" si="33"/>
        <v>9.1963958375193798E-3</v>
      </c>
      <c r="BN48">
        <f t="shared" si="33"/>
        <v>9.2423852726966644E-3</v>
      </c>
      <c r="BO48">
        <f t="shared" si="33"/>
        <v>9.2886046923358299E-3</v>
      </c>
      <c r="BP48">
        <f t="shared" si="33"/>
        <v>9.3350552465456451E-3</v>
      </c>
      <c r="BQ48">
        <f t="shared" si="33"/>
        <v>9.3817380911863542E-3</v>
      </c>
      <c r="BR48">
        <f t="shared" si="33"/>
        <v>9.4286543878984441E-3</v>
      </c>
      <c r="BS48">
        <f t="shared" si="33"/>
        <v>9.4758053041315397E-3</v>
      </c>
      <c r="BT48">
        <f t="shared" si="33"/>
        <v>9.523192013173469E-3</v>
      </c>
      <c r="BU48">
        <f t="shared" si="33"/>
        <v>9.5708156941794412E-3</v>
      </c>
      <c r="BV48">
        <f t="shared" si="33"/>
        <v>9.6186775322014053E-3</v>
      </c>
      <c r="BW48">
        <f t="shared" si="33"/>
        <v>9.6667787182175245E-3</v>
      </c>
      <c r="BX48">
        <f t="shared" si="33"/>
        <v>9.715120449161823E-3</v>
      </c>
      <c r="BY48">
        <f t="shared" si="33"/>
        <v>9.7637039279539622E-3</v>
      </c>
      <c r="BZ48">
        <f t="shared" si="33"/>
        <v>9.8125303635291806E-3</v>
      </c>
      <c r="CA48">
        <f>$B$48*EXP((CA46-$D$46)*$B$49)+$B$50</f>
        <v>9.8616009708683682E-3</v>
      </c>
      <c r="CB48">
        <f>$B$48*EXP((CB46-$D$46)*$B$49)+$B$50</f>
        <v>9.9109169710283121E-3</v>
      </c>
      <c r="CC48">
        <f>$B$48*EXP((CC46-$D$46)*$B$49)+$B$50</f>
        <v>9.9604795911720639E-3</v>
      </c>
      <c r="CD48">
        <f>$B$48*EXP((CD46-$D$46)*$B$49)+$B$50</f>
        <v>1.0010290064599494E-2</v>
      </c>
      <c r="CE48">
        <f>$B$48*EXP((CE46-$D$46)*$B$49)+$B$50</f>
        <v>1.0060349630777964E-2</v>
      </c>
    </row>
    <row r="49" spans="1:46" outlineLevel="1" x14ac:dyDescent="0.25">
      <c r="A49" t="s">
        <v>7</v>
      </c>
      <c r="B49">
        <v>4.9883482284043086E-3</v>
      </c>
      <c r="C49" t="s">
        <v>10</v>
      </c>
      <c r="AF49">
        <f t="shared" ref="AF49:AT49" si="34">(AF48-AF6)^2</f>
        <v>2.7304268723279088E-8</v>
      </c>
      <c r="AG49">
        <f t="shared" si="34"/>
        <v>3.086273655849293E-7</v>
      </c>
      <c r="AH49">
        <f t="shared" si="34"/>
        <v>5.1739139552824476E-8</v>
      </c>
      <c r="AI49">
        <f t="shared" si="34"/>
        <v>5.7842576091572783E-9</v>
      </c>
      <c r="AJ49">
        <f t="shared" si="34"/>
        <v>4.089645780878008E-9</v>
      </c>
      <c r="AK49">
        <f t="shared" si="34"/>
        <v>1.1240763874743801E-7</v>
      </c>
      <c r="AL49">
        <f t="shared" si="34"/>
        <v>3.6553239266035442E-7</v>
      </c>
      <c r="AM49">
        <f t="shared" si="34"/>
        <v>2.3917807881992405E-7</v>
      </c>
      <c r="AN49">
        <f t="shared" si="34"/>
        <v>2.1784340447782636E-7</v>
      </c>
      <c r="AO49">
        <f t="shared" si="34"/>
        <v>2.3887162274859352E-8</v>
      </c>
      <c r="AP49">
        <f t="shared" si="34"/>
        <v>8.872981018054449E-8</v>
      </c>
      <c r="AQ49">
        <f t="shared" si="34"/>
        <v>3.9819653073940665E-10</v>
      </c>
      <c r="AR49">
        <f t="shared" si="34"/>
        <v>1.3450257448918299E-11</v>
      </c>
      <c r="AS49">
        <f t="shared" si="34"/>
        <v>1.8157992279476899E-10</v>
      </c>
      <c r="AT49" s="2">
        <f t="shared" si="34"/>
        <v>2.3732527812373597E-7</v>
      </c>
    </row>
    <row r="50" spans="1:46" outlineLevel="1" x14ac:dyDescent="0.25">
      <c r="A50" t="s">
        <v>8</v>
      </c>
      <c r="B50">
        <v>0</v>
      </c>
      <c r="C50" t="s">
        <v>11</v>
      </c>
    </row>
    <row r="51" spans="1:46" outlineLevel="1" x14ac:dyDescent="0.25">
      <c r="A51" t="s">
        <v>9</v>
      </c>
      <c r="B51">
        <f>SUM(D49:AT49)</f>
        <v>1.6830416692467338E-6</v>
      </c>
    </row>
    <row r="53" spans="1:46" x14ac:dyDescent="0.25">
      <c r="C53" s="1"/>
    </row>
    <row r="55" spans="1:46" x14ac:dyDescent="0.25">
      <c r="AQ55" s="2"/>
      <c r="AT55"/>
    </row>
    <row r="56" spans="1:46" x14ac:dyDescent="0.25">
      <c r="AQ56" s="2"/>
      <c r="AT56"/>
    </row>
    <row r="57" spans="1:46" x14ac:dyDescent="0.25">
      <c r="AQ57" s="2"/>
      <c r="AT57"/>
    </row>
    <row r="58" spans="1:46" x14ac:dyDescent="0.25">
      <c r="AQ58" s="2"/>
      <c r="AT58"/>
    </row>
    <row r="59" spans="1:46" x14ac:dyDescent="0.25">
      <c r="AQ59" s="2"/>
      <c r="AT59"/>
    </row>
    <row r="60" spans="1:46" x14ac:dyDescent="0.25">
      <c r="AQ60" s="2"/>
      <c r="AT60"/>
    </row>
    <row r="61" spans="1:46" x14ac:dyDescent="0.25">
      <c r="AQ61" s="2"/>
      <c r="AT61"/>
    </row>
    <row r="62" spans="1:46" x14ac:dyDescent="0.25">
      <c r="AQ62" s="2"/>
      <c r="AT62"/>
    </row>
    <row r="63" spans="1:46" x14ac:dyDescent="0.25">
      <c r="AQ63" s="2"/>
      <c r="AT63"/>
    </row>
    <row r="64" spans="1:46" x14ac:dyDescent="0.25">
      <c r="AQ64" s="2"/>
      <c r="AT64"/>
    </row>
    <row r="65" spans="43:46" x14ac:dyDescent="0.25">
      <c r="AQ65" s="2"/>
      <c r="AT65"/>
    </row>
    <row r="66" spans="43:46" x14ac:dyDescent="0.25">
      <c r="AQ66" s="2"/>
      <c r="AT66"/>
    </row>
    <row r="67" spans="43:46" x14ac:dyDescent="0.25">
      <c r="AQ67" s="2"/>
      <c r="AT67"/>
    </row>
    <row r="68" spans="43:46" x14ac:dyDescent="0.25">
      <c r="AQ68" s="2"/>
      <c r="AT68"/>
    </row>
    <row r="69" spans="43:46" x14ac:dyDescent="0.25">
      <c r="AQ69" s="2"/>
      <c r="AT69"/>
    </row>
    <row r="70" spans="43:46" x14ac:dyDescent="0.25">
      <c r="AQ70" s="2"/>
      <c r="AT70"/>
    </row>
    <row r="71" spans="43:46" x14ac:dyDescent="0.25">
      <c r="AQ71" s="2"/>
      <c r="AT71"/>
    </row>
    <row r="72" spans="43:46" x14ac:dyDescent="0.25">
      <c r="AQ72" s="2"/>
      <c r="AT72"/>
    </row>
    <row r="73" spans="43:46" x14ac:dyDescent="0.25">
      <c r="AQ73" s="2"/>
      <c r="AT73"/>
    </row>
    <row r="74" spans="43:46" x14ac:dyDescent="0.25">
      <c r="AQ74" s="2"/>
      <c r="AT74"/>
    </row>
    <row r="75" spans="43:46" x14ac:dyDescent="0.25">
      <c r="AQ75" s="2"/>
      <c r="AT75"/>
    </row>
    <row r="76" spans="43:46" x14ac:dyDescent="0.25">
      <c r="AQ76" s="2"/>
      <c r="AT76"/>
    </row>
    <row r="77" spans="43:46" x14ac:dyDescent="0.25">
      <c r="AQ77" s="2"/>
      <c r="AT77"/>
    </row>
    <row r="78" spans="43:46" x14ac:dyDescent="0.25">
      <c r="AQ78" s="2"/>
      <c r="AT78"/>
    </row>
    <row r="79" spans="43:46" x14ac:dyDescent="0.25">
      <c r="AQ79" s="2"/>
      <c r="AT79"/>
    </row>
    <row r="80" spans="43:46" x14ac:dyDescent="0.25">
      <c r="AQ80" s="2"/>
      <c r="AT80"/>
    </row>
    <row r="81" spans="43:46" x14ac:dyDescent="0.25">
      <c r="AQ81" s="2"/>
      <c r="AT81"/>
    </row>
    <row r="82" spans="43:46" x14ac:dyDescent="0.25">
      <c r="AQ82" s="2"/>
      <c r="AT82"/>
    </row>
    <row r="83" spans="43:46" x14ac:dyDescent="0.25">
      <c r="AQ83" s="2"/>
      <c r="AT83"/>
    </row>
    <row r="84" spans="43:46" x14ac:dyDescent="0.25">
      <c r="AQ84" s="2"/>
      <c r="AT84"/>
    </row>
    <row r="85" spans="43:46" x14ac:dyDescent="0.25">
      <c r="AQ85" s="2"/>
      <c r="AT85"/>
    </row>
    <row r="86" spans="43:46" x14ac:dyDescent="0.25">
      <c r="AQ86" s="2"/>
      <c r="AT86"/>
    </row>
    <row r="87" spans="43:46" x14ac:dyDescent="0.25">
      <c r="AQ87" s="2"/>
      <c r="AT87"/>
    </row>
    <row r="88" spans="43:46" x14ac:dyDescent="0.25">
      <c r="AQ88" s="2"/>
      <c r="AT88"/>
    </row>
    <row r="89" spans="43:46" x14ac:dyDescent="0.25">
      <c r="AQ89" s="2"/>
      <c r="AT89"/>
    </row>
    <row r="90" spans="43:46" x14ac:dyDescent="0.25">
      <c r="AQ90" s="2"/>
      <c r="AT90"/>
    </row>
    <row r="91" spans="43:46" x14ac:dyDescent="0.25">
      <c r="AQ91" s="2"/>
      <c r="AT91"/>
    </row>
    <row r="92" spans="43:46" x14ac:dyDescent="0.25">
      <c r="AQ92" s="2"/>
      <c r="AT92"/>
    </row>
    <row r="93" spans="43:46" x14ac:dyDescent="0.25">
      <c r="AQ93" s="2"/>
      <c r="AT93"/>
    </row>
    <row r="94" spans="43:46" x14ac:dyDescent="0.25">
      <c r="AQ94" s="2"/>
      <c r="AT94"/>
    </row>
    <row r="95" spans="43:46" x14ac:dyDescent="0.25">
      <c r="AQ95" s="2"/>
      <c r="AT95"/>
    </row>
    <row r="96" spans="43:46" x14ac:dyDescent="0.25">
      <c r="AQ96" s="2"/>
      <c r="AT96"/>
    </row>
    <row r="97" spans="43:46" x14ac:dyDescent="0.25">
      <c r="AQ97" s="2"/>
      <c r="AT97"/>
    </row>
    <row r="98" spans="43:46" x14ac:dyDescent="0.25">
      <c r="AQ98" s="2"/>
      <c r="AT98"/>
    </row>
    <row r="99" spans="43:46" x14ac:dyDescent="0.25">
      <c r="AQ99" s="2"/>
      <c r="AT99"/>
    </row>
    <row r="100" spans="43:46" x14ac:dyDescent="0.25">
      <c r="AQ100" s="2"/>
      <c r="AT100"/>
    </row>
  </sheetData>
  <mergeCells count="7">
    <mergeCell ref="A9:C9"/>
    <mergeCell ref="A40:C40"/>
    <mergeCell ref="A12:C12"/>
    <mergeCell ref="A47:C47"/>
    <mergeCell ref="A19:C19"/>
    <mergeCell ref="A26:C26"/>
    <mergeCell ref="A33:C3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D107"/>
  <sheetViews>
    <sheetView zoomScaleNormal="100" workbookViewId="0">
      <selection activeCell="K97" sqref="K97"/>
    </sheetView>
  </sheetViews>
  <sheetFormatPr defaultRowHeight="15" x14ac:dyDescent="0.25"/>
  <cols>
    <col min="1" max="1" width="24.7109375" bestFit="1" customWidth="1"/>
    <col min="2" max="2" width="25" bestFit="1" customWidth="1"/>
    <col min="3" max="3" width="10.28515625" customWidth="1"/>
    <col min="4" max="4" width="15.140625" bestFit="1" customWidth="1"/>
    <col min="5" max="5" width="13" bestFit="1" customWidth="1"/>
    <col min="6" max="6" width="13.5703125" bestFit="1" customWidth="1"/>
    <col min="7" max="25" width="9.7109375" bestFit="1" customWidth="1"/>
    <col min="26" max="27" width="12.28515625" bestFit="1" customWidth="1"/>
    <col min="28" max="44" width="10.7109375" bestFit="1" customWidth="1"/>
    <col min="45" max="45" width="12.42578125" bestFit="1" customWidth="1"/>
    <col min="46" max="47" width="10.140625" bestFit="1" customWidth="1"/>
    <col min="48" max="61" width="9" bestFit="1" customWidth="1"/>
  </cols>
  <sheetData>
    <row r="1" spans="1:81" x14ac:dyDescent="0.25">
      <c r="A1" t="s">
        <v>0</v>
      </c>
      <c r="B1">
        <v>1971</v>
      </c>
      <c r="C1">
        <v>1972</v>
      </c>
      <c r="D1">
        <v>1973</v>
      </c>
      <c r="E1">
        <v>1974</v>
      </c>
      <c r="F1">
        <v>1975</v>
      </c>
      <c r="G1">
        <v>1976</v>
      </c>
      <c r="H1">
        <v>1977</v>
      </c>
      <c r="I1">
        <v>1978</v>
      </c>
      <c r="J1">
        <v>1979</v>
      </c>
      <c r="K1">
        <v>1980</v>
      </c>
      <c r="L1">
        <v>1981</v>
      </c>
      <c r="M1">
        <v>1982</v>
      </c>
      <c r="N1">
        <v>1983</v>
      </c>
      <c r="O1">
        <v>1984</v>
      </c>
      <c r="P1">
        <v>1985</v>
      </c>
      <c r="Q1">
        <v>1986</v>
      </c>
      <c r="R1">
        <v>1987</v>
      </c>
      <c r="S1">
        <v>1988</v>
      </c>
      <c r="T1">
        <v>1989</v>
      </c>
      <c r="U1">
        <v>1990</v>
      </c>
      <c r="V1">
        <v>1991</v>
      </c>
      <c r="W1">
        <v>1992</v>
      </c>
      <c r="X1">
        <v>1993</v>
      </c>
      <c r="Y1">
        <v>1994</v>
      </c>
      <c r="Z1">
        <v>1995</v>
      </c>
      <c r="AA1">
        <v>1996</v>
      </c>
      <c r="AB1">
        <v>1997</v>
      </c>
      <c r="AC1">
        <v>1998</v>
      </c>
      <c r="AD1">
        <v>1999</v>
      </c>
      <c r="AE1">
        <v>2000</v>
      </c>
      <c r="AF1">
        <v>2001</v>
      </c>
      <c r="AG1">
        <v>2002</v>
      </c>
      <c r="AH1">
        <v>2003</v>
      </c>
      <c r="AI1">
        <v>2004</v>
      </c>
      <c r="AJ1">
        <v>2005</v>
      </c>
      <c r="AK1">
        <v>2006</v>
      </c>
      <c r="AL1">
        <v>2007</v>
      </c>
      <c r="AM1">
        <v>2008</v>
      </c>
      <c r="AN1">
        <v>2009</v>
      </c>
      <c r="AO1">
        <v>2010</v>
      </c>
      <c r="AP1">
        <v>2011</v>
      </c>
      <c r="AQ1">
        <v>2012</v>
      </c>
      <c r="AR1">
        <v>2013</v>
      </c>
    </row>
    <row r="2" spans="1:81" x14ac:dyDescent="0.25">
      <c r="A2" t="s">
        <v>1</v>
      </c>
      <c r="B2">
        <v>0.71294964028776997</v>
      </c>
      <c r="C2">
        <v>0.711876317638791</v>
      </c>
      <c r="D2">
        <v>0.696949152542373</v>
      </c>
      <c r="E2">
        <v>0.70493991989319105</v>
      </c>
      <c r="F2">
        <v>0.69915529564652401</v>
      </c>
      <c r="G2">
        <v>0.68687500000000001</v>
      </c>
      <c r="H2">
        <v>0.667060212514758</v>
      </c>
      <c r="I2">
        <v>0.66417481311098303</v>
      </c>
      <c r="J2">
        <v>0.65776293823038401</v>
      </c>
      <c r="K2">
        <v>0.66720171214553203</v>
      </c>
      <c r="L2">
        <v>0.67903225806451595</v>
      </c>
      <c r="M2">
        <v>0.64331843020367596</v>
      </c>
      <c r="N2">
        <v>0.66801824632539297</v>
      </c>
      <c r="O2">
        <v>0.65824665676077299</v>
      </c>
      <c r="P2">
        <v>0.67732267732267704</v>
      </c>
      <c r="Q2">
        <v>0.66000974184120798</v>
      </c>
      <c r="R2">
        <v>0.65173210161662798</v>
      </c>
      <c r="S2">
        <v>0.63287791978845298</v>
      </c>
      <c r="T2">
        <v>0.61838204150783604</v>
      </c>
      <c r="U2">
        <v>0.629411764705882</v>
      </c>
      <c r="V2">
        <v>0.626511046269279</v>
      </c>
      <c r="W2">
        <v>0.60167798641629999</v>
      </c>
      <c r="X2">
        <v>0.59007424775302897</v>
      </c>
      <c r="Y2">
        <v>0.57003012048192803</v>
      </c>
      <c r="Z2">
        <v>0.53737159050655303</v>
      </c>
      <c r="AA2">
        <v>0.53686067019400396</v>
      </c>
      <c r="AB2">
        <v>0.556667742977075</v>
      </c>
      <c r="AC2">
        <v>0.52044497895369801</v>
      </c>
      <c r="AD2">
        <v>0.44235374615121498</v>
      </c>
      <c r="AE2">
        <v>0.44448160535117098</v>
      </c>
      <c r="AF2">
        <v>0.413151364764268</v>
      </c>
      <c r="AG2">
        <v>0.41244788564621798</v>
      </c>
      <c r="AH2">
        <v>0.40389361118727701</v>
      </c>
      <c r="AI2">
        <v>0.39633680997201698</v>
      </c>
      <c r="AJ2">
        <v>0.40819750719079601</v>
      </c>
      <c r="AK2">
        <v>0.45067601402103202</v>
      </c>
      <c r="AL2">
        <v>0.411300639658849</v>
      </c>
      <c r="AM2">
        <v>0.40442915502042598</v>
      </c>
      <c r="AN2">
        <v>0.435828877005348</v>
      </c>
      <c r="AO2">
        <v>0.42738950576964901</v>
      </c>
      <c r="AP2">
        <v>0.427781070934598</v>
      </c>
      <c r="AQ2">
        <v>0.43149882903981301</v>
      </c>
      <c r="AR2">
        <v>0.43464870067372502</v>
      </c>
    </row>
    <row r="3" spans="1:81" x14ac:dyDescent="0.25">
      <c r="A3" t="s">
        <v>2</v>
      </c>
      <c r="B3" s="1" t="s">
        <v>5</v>
      </c>
      <c r="C3" s="1" t="s">
        <v>5</v>
      </c>
      <c r="D3" s="1" t="s">
        <v>5</v>
      </c>
      <c r="E3" s="1" t="s">
        <v>5</v>
      </c>
      <c r="F3" s="1" t="s">
        <v>5</v>
      </c>
      <c r="G3" s="1" t="s">
        <v>5</v>
      </c>
      <c r="H3" s="1" t="s">
        <v>5</v>
      </c>
      <c r="I3" s="1" t="s">
        <v>5</v>
      </c>
      <c r="J3" s="1" t="s">
        <v>5</v>
      </c>
      <c r="K3" s="1" t="s">
        <v>5</v>
      </c>
      <c r="L3" s="1" t="s">
        <v>5</v>
      </c>
      <c r="M3" s="1" t="s">
        <v>5</v>
      </c>
      <c r="N3" s="1" t="s">
        <v>5</v>
      </c>
      <c r="O3" s="1" t="s">
        <v>5</v>
      </c>
      <c r="P3" s="1" t="s">
        <v>5</v>
      </c>
      <c r="Q3" s="1" t="s">
        <v>5</v>
      </c>
      <c r="R3" s="1" t="s">
        <v>5</v>
      </c>
      <c r="S3" s="1" t="s">
        <v>5</v>
      </c>
      <c r="T3" s="1" t="s">
        <v>5</v>
      </c>
      <c r="U3">
        <v>0.50700000000000001</v>
      </c>
      <c r="V3">
        <v>0.50900000000000001</v>
      </c>
      <c r="W3">
        <v>0.51400000000000001</v>
      </c>
      <c r="X3">
        <v>0.52200000000000002</v>
      </c>
      <c r="Y3">
        <v>0.52500000000000002</v>
      </c>
      <c r="Z3">
        <v>0.53</v>
      </c>
      <c r="AA3">
        <v>0.53600000000000003</v>
      </c>
      <c r="AB3">
        <v>0.54300000000000004</v>
      </c>
      <c r="AC3">
        <v>0.54800000000000004</v>
      </c>
      <c r="AD3">
        <v>0.55100000000000005</v>
      </c>
      <c r="AE3">
        <v>0.55700000000000005</v>
      </c>
      <c r="AF3">
        <v>0.56100000000000005</v>
      </c>
      <c r="AG3">
        <v>0.56599999999999995</v>
      </c>
      <c r="AH3">
        <v>0.57099999999999995</v>
      </c>
      <c r="AI3">
        <v>0.57699999999999996</v>
      </c>
      <c r="AJ3">
        <v>0.58299999999999996</v>
      </c>
      <c r="AK3">
        <v>0.59</v>
      </c>
      <c r="AL3">
        <v>0.59699999999999998</v>
      </c>
      <c r="AM3">
        <v>0.60299999999999998</v>
      </c>
      <c r="AN3">
        <v>0.60599999999999998</v>
      </c>
      <c r="AO3">
        <v>0.61099999999999999</v>
      </c>
      <c r="AP3">
        <v>0.61399999999999999</v>
      </c>
      <c r="AQ3">
        <v>0.61399999999999999</v>
      </c>
      <c r="AR3">
        <v>0.61799999999999999</v>
      </c>
    </row>
    <row r="4" spans="1:81" x14ac:dyDescent="0.25">
      <c r="A4" t="s">
        <v>3</v>
      </c>
      <c r="B4">
        <v>6099.7659999999996</v>
      </c>
      <c r="C4">
        <v>6478.0940000000001</v>
      </c>
      <c r="D4">
        <v>6989.0010000000002</v>
      </c>
      <c r="E4">
        <v>6818.482</v>
      </c>
      <c r="F4">
        <v>7028.7479999999996</v>
      </c>
      <c r="G4">
        <v>8006.875</v>
      </c>
      <c r="H4">
        <v>8955.3040000000001</v>
      </c>
      <c r="I4">
        <v>9648.9169999999995</v>
      </c>
      <c r="J4">
        <v>9929.7090000000007</v>
      </c>
      <c r="K4">
        <v>10161.065000000001</v>
      </c>
      <c r="L4">
        <v>10404.937</v>
      </c>
      <c r="M4">
        <v>10492.438</v>
      </c>
      <c r="N4">
        <v>10365.175999999999</v>
      </c>
      <c r="O4">
        <v>10889.486000000001</v>
      </c>
      <c r="P4">
        <v>10959.726000000001</v>
      </c>
      <c r="Q4">
        <v>11727.937</v>
      </c>
      <c r="R4">
        <v>12356.581</v>
      </c>
      <c r="S4">
        <v>13284.341</v>
      </c>
      <c r="T4">
        <v>13672.815000000001</v>
      </c>
      <c r="U4">
        <v>14479.953125</v>
      </c>
      <c r="V4">
        <v>15217.2451171875</v>
      </c>
      <c r="W4">
        <v>15702.4033203125</v>
      </c>
      <c r="X4">
        <v>17007.751953125</v>
      </c>
      <c r="Y4">
        <v>17431.765625</v>
      </c>
      <c r="Z4">
        <v>19391.931640625</v>
      </c>
      <c r="AA4">
        <v>18534.552734375</v>
      </c>
      <c r="AB4">
        <v>19283.00390625</v>
      </c>
      <c r="AC4">
        <v>19877.25390625</v>
      </c>
      <c r="AD4">
        <v>19555.423828125</v>
      </c>
      <c r="AE4">
        <v>21004.32421875</v>
      </c>
      <c r="AF4">
        <v>21337.638671875</v>
      </c>
      <c r="AG4">
        <v>22322.82421875</v>
      </c>
      <c r="AH4">
        <v>23442.71484375</v>
      </c>
      <c r="AI4">
        <v>24886.88671875</v>
      </c>
      <c r="AJ4">
        <v>27339.28515625</v>
      </c>
      <c r="AK4">
        <v>28317.31640625</v>
      </c>
      <c r="AL4">
        <v>30212.576171875</v>
      </c>
      <c r="AM4">
        <v>29158.392578125</v>
      </c>
      <c r="AN4">
        <v>29286.392578125</v>
      </c>
      <c r="AO4">
        <v>31120.896484375</v>
      </c>
      <c r="AP4">
        <v>33691.90625</v>
      </c>
      <c r="AQ4">
        <v>34601.96484375</v>
      </c>
      <c r="AR4">
        <v>33670.28125</v>
      </c>
    </row>
    <row r="5" spans="1:81" x14ac:dyDescent="0.25">
      <c r="A5" t="s">
        <v>4</v>
      </c>
      <c r="B5">
        <v>2.7981250000000002</v>
      </c>
      <c r="C5">
        <v>2.8821129999999999</v>
      </c>
      <c r="D5">
        <v>2.9689939999999999</v>
      </c>
      <c r="E5">
        <v>3.0592539999999997</v>
      </c>
      <c r="F5">
        <v>3.1532610000000001</v>
      </c>
      <c r="G5">
        <v>3.2511579999999998</v>
      </c>
      <c r="H5">
        <v>3.3528350000000002</v>
      </c>
      <c r="I5">
        <v>3.4581039999999996</v>
      </c>
      <c r="J5">
        <v>3.566665</v>
      </c>
      <c r="K5">
        <v>3.6782859999999999</v>
      </c>
      <c r="L5">
        <v>3.7929379999999999</v>
      </c>
      <c r="M5">
        <v>3.910657</v>
      </c>
      <c r="N5">
        <v>4.0313490000000005</v>
      </c>
      <c r="O5">
        <v>4.1548869999999996</v>
      </c>
      <c r="P5">
        <v>4.2811890000000004</v>
      </c>
      <c r="Q5">
        <v>4.410158</v>
      </c>
      <c r="R5">
        <v>4.541804</v>
      </c>
      <c r="S5">
        <v>4.676361</v>
      </c>
      <c r="T5">
        <v>4.8141369999999997</v>
      </c>
      <c r="U5">
        <v>4.9553280000000006</v>
      </c>
      <c r="V5">
        <v>5.0999509999999999</v>
      </c>
      <c r="W5">
        <v>5.2478360000000004</v>
      </c>
      <c r="X5">
        <v>5.3988050000000003</v>
      </c>
      <c r="Y5">
        <v>5.5526249999999999</v>
      </c>
      <c r="Z5">
        <v>5.7090510000000005</v>
      </c>
      <c r="AA5">
        <v>5.8678490000000005</v>
      </c>
      <c r="AB5">
        <v>6.0288819999999994</v>
      </c>
      <c r="AC5">
        <v>6.1920260000000003</v>
      </c>
      <c r="AD5">
        <v>6.3572209999999991</v>
      </c>
      <c r="AE5">
        <v>6.5242830000000005</v>
      </c>
      <c r="AF5">
        <v>6.6930609999999993</v>
      </c>
      <c r="AG5">
        <v>6.8631570000000002</v>
      </c>
      <c r="AH5">
        <v>7.0338209999999997</v>
      </c>
      <c r="AI5">
        <v>7.2041529999999998</v>
      </c>
      <c r="AJ5">
        <v>7.3734299999999999</v>
      </c>
      <c r="AK5">
        <v>7.5414060000000003</v>
      </c>
      <c r="AL5">
        <v>7.7079719999999998</v>
      </c>
      <c r="AM5">
        <v>7.8726580000000004</v>
      </c>
      <c r="AN5">
        <v>8.0350210000000004</v>
      </c>
      <c r="AO5">
        <v>8.1947779999999995</v>
      </c>
      <c r="AP5">
        <v>8.3516000000000012</v>
      </c>
      <c r="AQ5">
        <v>8.5056460000000005</v>
      </c>
      <c r="AR5">
        <v>8.6577850000000005</v>
      </c>
      <c r="AS5">
        <v>8.809216000000001</v>
      </c>
      <c r="AT5">
        <v>8.9608290000000004</v>
      </c>
      <c r="AU5">
        <v>9.1128669999999996</v>
      </c>
      <c r="AV5">
        <v>9.2650669999999984</v>
      </c>
      <c r="AW5">
        <v>9.4171669999999992</v>
      </c>
      <c r="AX5">
        <v>9.5686879999999999</v>
      </c>
      <c r="AY5">
        <v>9.719265</v>
      </c>
      <c r="AZ5">
        <v>9.8688179999999992</v>
      </c>
      <c r="BA5">
        <v>10.017325000000001</v>
      </c>
      <c r="BB5">
        <v>10.164638999999999</v>
      </c>
      <c r="BC5">
        <v>10.310544999999999</v>
      </c>
      <c r="BD5">
        <v>10.454848999999999</v>
      </c>
      <c r="BE5">
        <v>10.597424999999999</v>
      </c>
      <c r="BF5">
        <v>10.738136000000001</v>
      </c>
      <c r="BG5">
        <v>10.876813</v>
      </c>
      <c r="BH5">
        <v>11.013275</v>
      </c>
      <c r="BI5">
        <v>11.147351</v>
      </c>
      <c r="BJ5">
        <v>11.278945</v>
      </c>
      <c r="BK5">
        <v>11.407968</v>
      </c>
      <c r="BL5">
        <v>11.534322</v>
      </c>
      <c r="BM5">
        <v>11.657920000000001</v>
      </c>
      <c r="BN5">
        <v>11.778686</v>
      </c>
      <c r="BO5">
        <v>11.896542999999999</v>
      </c>
      <c r="BP5">
        <v>12.011469</v>
      </c>
      <c r="BQ5">
        <v>12.123518000000001</v>
      </c>
      <c r="BR5">
        <v>12.232808</v>
      </c>
      <c r="BS5">
        <v>12.339416999999999</v>
      </c>
      <c r="BT5">
        <v>12.443346</v>
      </c>
      <c r="BU5">
        <v>12.544546</v>
      </c>
      <c r="BV5">
        <v>12.642935999999999</v>
      </c>
      <c r="BW5">
        <v>12.738436</v>
      </c>
      <c r="BX5">
        <v>12.830963000000001</v>
      </c>
      <c r="BY5">
        <v>12.920484</v>
      </c>
      <c r="BZ5">
        <v>13.006995999999999</v>
      </c>
      <c r="CA5">
        <v>13.090515999999999</v>
      </c>
      <c r="CB5">
        <v>13.171063999999999</v>
      </c>
      <c r="CC5">
        <v>13.248655000000001</v>
      </c>
    </row>
    <row r="7" spans="1:81" ht="21" x14ac:dyDescent="0.35">
      <c r="A7" s="8" t="s">
        <v>47</v>
      </c>
    </row>
    <row r="8" spans="1:81" ht="14.45" customHeight="1" x14ac:dyDescent="0.25">
      <c r="A8" t="s">
        <v>48</v>
      </c>
      <c r="B8">
        <v>0.307</v>
      </c>
      <c r="C8" t="s">
        <v>49</v>
      </c>
    </row>
    <row r="9" spans="1:81" x14ac:dyDescent="0.25">
      <c r="A9" t="s">
        <v>50</v>
      </c>
      <c r="B9">
        <v>0.18</v>
      </c>
      <c r="C9" t="s">
        <v>51</v>
      </c>
    </row>
    <row r="10" spans="1:81" x14ac:dyDescent="0.25">
      <c r="A10" t="s">
        <v>52</v>
      </c>
      <c r="B10">
        <f>B12</f>
        <v>0.9375</v>
      </c>
      <c r="C10" t="s">
        <v>53</v>
      </c>
    </row>
    <row r="11" spans="1:81" x14ac:dyDescent="0.25">
      <c r="A11" t="s">
        <v>54</v>
      </c>
      <c r="B11">
        <v>0.37790000000000001</v>
      </c>
      <c r="C11" t="s">
        <v>55</v>
      </c>
    </row>
    <row r="12" spans="1:81" x14ac:dyDescent="0.25">
      <c r="A12" t="s">
        <v>56</v>
      </c>
      <c r="B12">
        <f>G13</f>
        <v>0.9375</v>
      </c>
      <c r="C12" t="s">
        <v>100</v>
      </c>
      <c r="F12" t="s">
        <v>99</v>
      </c>
      <c r="G12">
        <v>15</v>
      </c>
      <c r="H12" s="53"/>
    </row>
    <row r="13" spans="1:81" x14ac:dyDescent="0.25">
      <c r="A13" t="s">
        <v>57</v>
      </c>
      <c r="B13">
        <v>0.45</v>
      </c>
      <c r="C13" t="s">
        <v>58</v>
      </c>
      <c r="F13" t="s">
        <v>56</v>
      </c>
      <c r="G13">
        <f>G12/(G12+1)</f>
        <v>0.9375</v>
      </c>
    </row>
    <row r="14" spans="1:81" x14ac:dyDescent="0.25">
      <c r="A14" t="s">
        <v>59</v>
      </c>
      <c r="B14">
        <v>1</v>
      </c>
      <c r="C14" t="s">
        <v>60</v>
      </c>
    </row>
    <row r="15" spans="1:81" x14ac:dyDescent="0.25">
      <c r="A15" t="s">
        <v>61</v>
      </c>
      <c r="B15">
        <v>0.125</v>
      </c>
      <c r="C15" t="s">
        <v>181</v>
      </c>
    </row>
    <row r="16" spans="1:81" x14ac:dyDescent="0.25">
      <c r="B16">
        <v>0.13439999999999999</v>
      </c>
      <c r="C16" t="s">
        <v>180</v>
      </c>
    </row>
    <row r="17" spans="1:82" x14ac:dyDescent="0.25">
      <c r="B17">
        <v>0.25</v>
      </c>
      <c r="C17" t="s">
        <v>65</v>
      </c>
    </row>
    <row r="19" spans="1:82" x14ac:dyDescent="0.25">
      <c r="A19" s="65" t="s">
        <v>62</v>
      </c>
      <c r="B19" t="s">
        <v>0</v>
      </c>
      <c r="C19">
        <v>1971</v>
      </c>
      <c r="D19">
        <v>1972</v>
      </c>
      <c r="E19">
        <v>1973</v>
      </c>
      <c r="F19">
        <v>1974</v>
      </c>
      <c r="G19">
        <v>1975</v>
      </c>
      <c r="H19">
        <v>1976</v>
      </c>
      <c r="I19">
        <v>1977</v>
      </c>
      <c r="J19">
        <v>1978</v>
      </c>
      <c r="K19">
        <v>1979</v>
      </c>
      <c r="L19">
        <v>1980</v>
      </c>
      <c r="M19">
        <v>1981</v>
      </c>
      <c r="N19">
        <v>1982</v>
      </c>
      <c r="O19">
        <v>1983</v>
      </c>
      <c r="P19">
        <v>1984</v>
      </c>
      <c r="Q19">
        <v>1985</v>
      </c>
      <c r="R19">
        <v>1986</v>
      </c>
      <c r="S19">
        <v>1987</v>
      </c>
      <c r="T19">
        <v>1988</v>
      </c>
      <c r="U19">
        <v>1989</v>
      </c>
      <c r="V19">
        <v>1990</v>
      </c>
      <c r="W19">
        <v>1991</v>
      </c>
      <c r="X19">
        <v>1992</v>
      </c>
      <c r="Y19">
        <v>1993</v>
      </c>
      <c r="Z19">
        <v>1994</v>
      </c>
      <c r="AA19">
        <v>1995</v>
      </c>
      <c r="AB19">
        <v>1996</v>
      </c>
      <c r="AC19">
        <v>1997</v>
      </c>
      <c r="AD19">
        <v>1998</v>
      </c>
      <c r="AE19">
        <v>1999</v>
      </c>
      <c r="AF19">
        <v>2000</v>
      </c>
      <c r="AG19">
        <v>2001</v>
      </c>
      <c r="AH19">
        <v>2002</v>
      </c>
      <c r="AI19">
        <v>2003</v>
      </c>
      <c r="AJ19">
        <v>2004</v>
      </c>
      <c r="AK19">
        <v>2005</v>
      </c>
      <c r="AL19">
        <v>2006</v>
      </c>
      <c r="AM19">
        <v>2007</v>
      </c>
      <c r="AN19">
        <v>2008</v>
      </c>
      <c r="AO19">
        <v>2009</v>
      </c>
      <c r="AP19">
        <v>2010</v>
      </c>
      <c r="AQ19">
        <v>2011</v>
      </c>
      <c r="AR19">
        <v>2012</v>
      </c>
      <c r="AS19">
        <v>2013</v>
      </c>
      <c r="AT19">
        <v>2014</v>
      </c>
      <c r="AU19">
        <v>2015</v>
      </c>
      <c r="AV19">
        <v>2016</v>
      </c>
      <c r="AW19">
        <v>2017</v>
      </c>
      <c r="AX19">
        <v>2018</v>
      </c>
      <c r="AY19">
        <v>2019</v>
      </c>
      <c r="AZ19">
        <v>2020</v>
      </c>
      <c r="BA19">
        <v>2021</v>
      </c>
      <c r="BB19">
        <v>2022</v>
      </c>
      <c r="BC19">
        <v>2023</v>
      </c>
      <c r="BD19">
        <v>2024</v>
      </c>
      <c r="BE19">
        <v>2025</v>
      </c>
      <c r="BF19">
        <v>2026</v>
      </c>
      <c r="BG19">
        <v>2027</v>
      </c>
      <c r="BH19">
        <v>2028</v>
      </c>
      <c r="BI19">
        <v>2029</v>
      </c>
      <c r="BJ19">
        <v>2030</v>
      </c>
      <c r="BK19">
        <v>2031</v>
      </c>
      <c r="BL19">
        <v>2032</v>
      </c>
      <c r="BM19">
        <v>2033</v>
      </c>
      <c r="BN19">
        <v>2034</v>
      </c>
      <c r="BO19">
        <v>2035</v>
      </c>
      <c r="BP19">
        <v>2036</v>
      </c>
      <c r="BQ19">
        <v>2037</v>
      </c>
      <c r="BR19">
        <v>2038</v>
      </c>
      <c r="BS19">
        <v>2039</v>
      </c>
      <c r="BT19">
        <v>2040</v>
      </c>
      <c r="BU19">
        <v>2041</v>
      </c>
      <c r="BV19">
        <v>2042</v>
      </c>
      <c r="BW19">
        <v>2043</v>
      </c>
      <c r="BX19">
        <v>2044</v>
      </c>
      <c r="BY19">
        <v>2045</v>
      </c>
      <c r="BZ19">
        <v>2046</v>
      </c>
      <c r="CA19">
        <v>2047</v>
      </c>
      <c r="CB19">
        <v>2048</v>
      </c>
      <c r="CC19">
        <v>2049</v>
      </c>
      <c r="CD19">
        <v>2050</v>
      </c>
    </row>
    <row r="20" spans="1:82" x14ac:dyDescent="0.25">
      <c r="A20" s="65"/>
      <c r="B20" t="s">
        <v>31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row>
    <row r="21" spans="1:82" x14ac:dyDescent="0.25">
      <c r="A21" s="65"/>
      <c r="B21" t="s">
        <v>33</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row>
    <row r="22" spans="1:82" x14ac:dyDescent="0.25">
      <c r="A22" s="65"/>
      <c r="B22" t="s">
        <v>32</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row>
    <row r="23" spans="1:82" x14ac:dyDescent="0.25">
      <c r="A23" s="65"/>
      <c r="B23" t="s">
        <v>35</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row>
    <row r="24" spans="1:82" x14ac:dyDescent="0.25">
      <c r="A24" s="65"/>
      <c r="B24" t="s">
        <v>34</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row>
    <row r="25" spans="1:82" x14ac:dyDescent="0.25">
      <c r="A25" s="65"/>
      <c r="B25" t="s">
        <v>36</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row>
    <row r="26" spans="1:82" x14ac:dyDescent="0.25">
      <c r="A26" s="65"/>
      <c r="B26" t="s">
        <v>23</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pans="1:82" x14ac:dyDescent="0.25">
      <c r="A27" s="65"/>
      <c r="B27" t="s">
        <v>37</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row>
    <row r="28" spans="1:82" s="60" customFormat="1" x14ac:dyDescent="0.25">
      <c r="A28" s="65"/>
      <c r="B28" s="60" t="s">
        <v>29</v>
      </c>
      <c r="C28" s="60">
        <v>0.53125</v>
      </c>
      <c r="D28" s="60">
        <v>0.61016949152542377</v>
      </c>
      <c r="E28" s="60">
        <v>0.63636363636363635</v>
      </c>
      <c r="F28" s="60">
        <v>0.66176470588235292</v>
      </c>
      <c r="G28" s="60">
        <v>0.65333333333333332</v>
      </c>
      <c r="H28" s="60">
        <v>0.60919540229885061</v>
      </c>
      <c r="I28" s="60">
        <v>0.53636363636363638</v>
      </c>
      <c r="J28" s="60">
        <v>0.7303370786516854</v>
      </c>
      <c r="K28" s="60">
        <v>0.76041666666666663</v>
      </c>
      <c r="L28" s="60">
        <v>0.70370370370370372</v>
      </c>
      <c r="M28" s="60">
        <v>0.66935483870967738</v>
      </c>
      <c r="N28" s="60">
        <v>0.64233576642335766</v>
      </c>
      <c r="O28" s="60">
        <v>0.77419354838709675</v>
      </c>
      <c r="P28" s="60">
        <v>0.84033613445378152</v>
      </c>
      <c r="Q28" s="60">
        <v>0.96721311475409832</v>
      </c>
      <c r="R28" s="60">
        <v>0.99199999999999999</v>
      </c>
      <c r="S28" s="60">
        <v>0.99346405228758172</v>
      </c>
      <c r="T28" s="60">
        <v>0.99397590361445787</v>
      </c>
      <c r="U28" s="60">
        <v>0.99425287356321834</v>
      </c>
      <c r="V28" s="60">
        <v>0.99004975124378114</v>
      </c>
      <c r="W28" s="60">
        <v>0.99014778325123154</v>
      </c>
      <c r="X28" s="60">
        <v>0.92201834862385323</v>
      </c>
      <c r="Y28" s="60">
        <v>0.89430894308943087</v>
      </c>
      <c r="Z28" s="60">
        <v>0.77906976744186052</v>
      </c>
      <c r="AA28" s="60">
        <v>0.54800936768149888</v>
      </c>
      <c r="AB28" s="60">
        <v>0.65671641791044777</v>
      </c>
      <c r="AC28" s="60">
        <v>0.60133630289532292</v>
      </c>
      <c r="AD28" s="60">
        <v>0.50777202072538863</v>
      </c>
      <c r="AE28" s="60">
        <v>0.6629213483146067</v>
      </c>
      <c r="AF28" s="60">
        <v>0.60970873786407764</v>
      </c>
      <c r="AG28" s="60">
        <v>0.58626760563380287</v>
      </c>
      <c r="AH28" s="60">
        <v>0.58402662229617308</v>
      </c>
      <c r="AI28" s="60">
        <v>0.59118541033434646</v>
      </c>
      <c r="AJ28" s="60">
        <v>0.49056603773584906</v>
      </c>
      <c r="AK28" s="60">
        <v>0.53296089385474865</v>
      </c>
      <c r="AL28" s="60">
        <v>0.72011251758087202</v>
      </c>
      <c r="AM28" s="60">
        <v>0.51087984862819302</v>
      </c>
      <c r="AN28" s="60">
        <v>0.51230628988149496</v>
      </c>
      <c r="AO28" s="60">
        <v>0.56729810568295114</v>
      </c>
      <c r="AP28" s="60">
        <v>0.57396449704142016</v>
      </c>
      <c r="AQ28" s="60">
        <v>0.51373855120732725</v>
      </c>
      <c r="AR28" s="60">
        <v>0.69652855543113101</v>
      </c>
      <c r="AS28" s="60">
        <v>0.64770459081836329</v>
      </c>
      <c r="AT28" s="60">
        <v>0.58494756429042183</v>
      </c>
      <c r="AU28" s="60">
        <v>0.58494756429042183</v>
      </c>
      <c r="AV28" s="60">
        <v>0.58494756429042183</v>
      </c>
      <c r="AW28" s="60">
        <v>0.58494756429042183</v>
      </c>
      <c r="AX28" s="60">
        <v>0.58494756429042183</v>
      </c>
      <c r="AY28" s="60">
        <v>0.58494756429042183</v>
      </c>
      <c r="AZ28" s="60">
        <v>0.58494756429042183</v>
      </c>
      <c r="BA28" s="60">
        <v>0.58494756429042183</v>
      </c>
      <c r="BB28" s="60">
        <v>0.58494756429042183</v>
      </c>
      <c r="BC28" s="60">
        <v>0.58494756429042183</v>
      </c>
      <c r="BD28" s="60">
        <v>0.58494756429042183</v>
      </c>
      <c r="BE28" s="60">
        <v>0.58494756429042183</v>
      </c>
      <c r="BF28" s="60">
        <v>0.58494756429042183</v>
      </c>
      <c r="BG28" s="60">
        <v>0.58494756429042183</v>
      </c>
      <c r="BH28" s="60">
        <v>0.58494756429042183</v>
      </c>
      <c r="BI28" s="60">
        <v>0.58494756429042183</v>
      </c>
      <c r="BJ28" s="60">
        <v>0.58494756429042183</v>
      </c>
      <c r="BK28" s="60">
        <v>0.58494756429042183</v>
      </c>
      <c r="BL28" s="60">
        <v>0.58494756429042183</v>
      </c>
      <c r="BM28" s="60">
        <v>0.58494756429042183</v>
      </c>
      <c r="BN28" s="60">
        <v>0.58494756429042183</v>
      </c>
      <c r="BO28" s="60">
        <v>0.58494756429042183</v>
      </c>
      <c r="BP28" s="60">
        <v>0.58494756429042183</v>
      </c>
      <c r="BQ28" s="60">
        <v>0.58494756429042183</v>
      </c>
      <c r="BR28" s="60">
        <v>0.58494756429042183</v>
      </c>
      <c r="BS28" s="60">
        <v>0.58494756429042183</v>
      </c>
      <c r="BT28" s="60">
        <v>0.58494756429042183</v>
      </c>
      <c r="BU28" s="60">
        <v>0.58494756429042183</v>
      </c>
      <c r="BV28" s="60">
        <v>0.58494756429042183</v>
      </c>
      <c r="BW28" s="60">
        <v>0.58494756429042183</v>
      </c>
      <c r="BX28" s="60">
        <v>0.58494756429042183</v>
      </c>
      <c r="BY28" s="60">
        <v>0.58494756429042183</v>
      </c>
      <c r="BZ28" s="60">
        <v>0.58494756429042183</v>
      </c>
      <c r="CA28" s="60">
        <v>0.58494756429042183</v>
      </c>
      <c r="CB28" s="60">
        <v>0.58494756429042183</v>
      </c>
      <c r="CC28" s="60">
        <v>0.58494756429042183</v>
      </c>
      <c r="CD28" s="60">
        <v>0.58494756429042183</v>
      </c>
    </row>
    <row r="29" spans="1:82" x14ac:dyDescent="0.25">
      <c r="A29" t="s">
        <v>63</v>
      </c>
      <c r="B29">
        <v>0.7</v>
      </c>
      <c r="C29" t="s">
        <v>64</v>
      </c>
    </row>
    <row r="31" spans="1:82" ht="21" x14ac:dyDescent="0.35">
      <c r="B31" s="8" t="s">
        <v>101</v>
      </c>
    </row>
    <row r="32" spans="1:82" x14ac:dyDescent="0.25">
      <c r="B32" t="s">
        <v>21</v>
      </c>
      <c r="C32">
        <v>3154</v>
      </c>
      <c r="D32" t="s">
        <v>75</v>
      </c>
    </row>
    <row r="33" spans="2:82" x14ac:dyDescent="0.25">
      <c r="B33" t="s">
        <v>46</v>
      </c>
      <c r="C33">
        <v>2704</v>
      </c>
      <c r="D33" t="s">
        <v>75</v>
      </c>
    </row>
    <row r="34" spans="2:82" x14ac:dyDescent="0.25">
      <c r="B34" t="s">
        <v>30</v>
      </c>
      <c r="C34" s="32">
        <f>'06_CT Wood Emissions'!Y5</f>
        <v>3340.9818181818109</v>
      </c>
      <c r="D34" t="s">
        <v>75</v>
      </c>
    </row>
    <row r="35" spans="2:82" x14ac:dyDescent="0.25">
      <c r="B35" t="s">
        <v>71</v>
      </c>
      <c r="C35" s="25">
        <v>0.46</v>
      </c>
    </row>
    <row r="36" spans="2:82" x14ac:dyDescent="0.25">
      <c r="B36" t="s">
        <v>72</v>
      </c>
      <c r="C36">
        <f>C35*C34</f>
        <v>1536.8516363636331</v>
      </c>
    </row>
    <row r="37" spans="2:82" x14ac:dyDescent="0.25">
      <c r="B37" t="s">
        <v>20</v>
      </c>
    </row>
    <row r="38" spans="2:82" x14ac:dyDescent="0.25">
      <c r="B38" s="1" t="s">
        <v>31</v>
      </c>
      <c r="C38">
        <f>U57</f>
        <v>3240.5832000000005</v>
      </c>
      <c r="D38" t="s">
        <v>75</v>
      </c>
    </row>
    <row r="39" spans="2:82" x14ac:dyDescent="0.25">
      <c r="B39" s="1" t="s">
        <v>33</v>
      </c>
      <c r="C39">
        <f>U58</f>
        <v>3102.4187999999999</v>
      </c>
      <c r="D39" t="s">
        <v>75</v>
      </c>
    </row>
    <row r="40" spans="2:82" x14ac:dyDescent="0.25">
      <c r="B40" s="1" t="s">
        <v>32</v>
      </c>
      <c r="C40">
        <v>0</v>
      </c>
      <c r="D40" t="s">
        <v>75</v>
      </c>
    </row>
    <row r="41" spans="2:82" x14ac:dyDescent="0.25">
      <c r="B41" s="1" t="s">
        <v>35</v>
      </c>
      <c r="C41">
        <v>0</v>
      </c>
      <c r="D41" t="s">
        <v>75</v>
      </c>
      <c r="G41" s="9"/>
    </row>
    <row r="42" spans="2:82" x14ac:dyDescent="0.25">
      <c r="B42" s="1" t="s">
        <v>34</v>
      </c>
      <c r="C42">
        <f>U60</f>
        <v>3960.7127999999998</v>
      </c>
      <c r="D42" t="s">
        <v>75</v>
      </c>
    </row>
    <row r="43" spans="2:82" x14ac:dyDescent="0.25">
      <c r="B43" s="1" t="s">
        <v>36</v>
      </c>
      <c r="C43">
        <v>0</v>
      </c>
      <c r="D43" t="s">
        <v>75</v>
      </c>
    </row>
    <row r="44" spans="2:82" x14ac:dyDescent="0.25">
      <c r="B44" s="1" t="s">
        <v>101</v>
      </c>
      <c r="C44" s="21">
        <v>133404.00839999999</v>
      </c>
      <c r="D44" s="21">
        <v>102379.8204</v>
      </c>
      <c r="E44" s="21">
        <v>108584.658</v>
      </c>
      <c r="F44" s="21">
        <v>106449.39</v>
      </c>
      <c r="G44" s="21">
        <v>122928.6348</v>
      </c>
      <c r="H44" s="21">
        <v>157746.06359999999</v>
      </c>
      <c r="I44" s="21">
        <v>220208.93280000001</v>
      </c>
      <c r="J44" s="21">
        <v>103346.9712</v>
      </c>
      <c r="K44" s="21">
        <v>100520.8812</v>
      </c>
      <c r="L44" s="21">
        <v>128857.14360000001</v>
      </c>
      <c r="M44" s="21">
        <v>167882.3064</v>
      </c>
      <c r="N44" s="21">
        <v>202147.07760000002</v>
      </c>
      <c r="O44" s="21">
        <v>167053.32</v>
      </c>
      <c r="P44" s="21">
        <v>139131.55080000003</v>
      </c>
      <c r="Q44" s="21">
        <v>32129.503200000003</v>
      </c>
      <c r="R44" s="21">
        <v>9307.2564000000002</v>
      </c>
      <c r="S44" s="21">
        <v>9307.2564000000002</v>
      </c>
      <c r="T44" s="21">
        <v>9307.2564000000002</v>
      </c>
      <c r="U44" s="21">
        <v>9307.2564000000002</v>
      </c>
      <c r="V44" s="21">
        <v>15512.093999999999</v>
      </c>
      <c r="W44" s="21">
        <v>12409.6752</v>
      </c>
      <c r="X44" s="21">
        <v>91628.118000000002</v>
      </c>
      <c r="Y44" s="21">
        <v>161325.7776</v>
      </c>
      <c r="Z44" s="21">
        <v>320177.15640000004</v>
      </c>
      <c r="AA44" s="21">
        <v>896636.71440000006</v>
      </c>
      <c r="AB44" s="21">
        <v>728427.83760000009</v>
      </c>
      <c r="AC44" s="21">
        <v>868049.24400000018</v>
      </c>
      <c r="AD44" s="21">
        <v>1314244.8936000001</v>
      </c>
      <c r="AE44" s="21">
        <v>838745.83080000011</v>
      </c>
      <c r="AF44" s="21">
        <v>1035391.4532000001</v>
      </c>
      <c r="AG44" s="21">
        <v>1304359.8588000003</v>
      </c>
      <c r="AH44" s="21">
        <v>1479476.9556000002</v>
      </c>
      <c r="AI44" s="21">
        <v>1609577.5788000003</v>
      </c>
      <c r="AJ44" s="21">
        <v>2290778.3124000002</v>
      </c>
      <c r="AK44" s="21">
        <v>2317255.6356000002</v>
      </c>
      <c r="AL44" s="21">
        <v>1613044.2492000002</v>
      </c>
      <c r="AM44" s="21">
        <v>2679748.7796000005</v>
      </c>
      <c r="AN44" s="21">
        <v>2704706.2944000005</v>
      </c>
      <c r="AO44" s="21">
        <v>2291016.9600000004</v>
      </c>
      <c r="AP44" s="21">
        <v>2258472.9636000004</v>
      </c>
      <c r="AQ44" s="21">
        <v>2901527.7624000004</v>
      </c>
      <c r="AR44" s="21">
        <v>1829941.4232000003</v>
      </c>
      <c r="AS44" s="21">
        <v>2185915.7196</v>
      </c>
    </row>
    <row r="45" spans="2:82" x14ac:dyDescent="0.25">
      <c r="B45" s="1" t="s">
        <v>76</v>
      </c>
      <c r="C45" s="21">
        <v>3923.6473058823526</v>
      </c>
      <c r="D45" s="21">
        <v>2843.8838999999998</v>
      </c>
      <c r="E45" s="21">
        <v>2585.3489999999997</v>
      </c>
      <c r="F45" s="21">
        <v>2365.5419999999999</v>
      </c>
      <c r="G45" s="21">
        <v>2508.7476489795918</v>
      </c>
      <c r="H45" s="21">
        <v>2976.3408226415095</v>
      </c>
      <c r="I45" s="21">
        <v>3732.3547932203392</v>
      </c>
      <c r="J45" s="21">
        <v>1589.953403076923</v>
      </c>
      <c r="K45" s="21">
        <v>1376.9983726027397</v>
      </c>
      <c r="L45" s="21">
        <v>1695.4887315789474</v>
      </c>
      <c r="M45" s="21">
        <v>2022.6783903614457</v>
      </c>
      <c r="N45" s="21">
        <v>2297.1258818181818</v>
      </c>
      <c r="O45" s="21">
        <v>1740.1387500000001</v>
      </c>
      <c r="P45" s="21">
        <v>1391.3155080000004</v>
      </c>
      <c r="Q45" s="21">
        <v>272.28392542372882</v>
      </c>
      <c r="R45" s="21">
        <v>75.058519354838708</v>
      </c>
      <c r="S45" s="21">
        <v>61.231950000000005</v>
      </c>
      <c r="T45" s="21">
        <v>56.40761454545455</v>
      </c>
      <c r="U45" s="21">
        <v>53.799169942196535</v>
      </c>
      <c r="V45" s="21">
        <v>77.950221105527632</v>
      </c>
      <c r="W45" s="21">
        <v>61.739677611940294</v>
      </c>
      <c r="X45" s="21">
        <v>455.86128358208958</v>
      </c>
      <c r="Y45" s="21">
        <v>733.29898909090912</v>
      </c>
      <c r="Z45" s="21">
        <v>1592.9211761194031</v>
      </c>
      <c r="AA45" s="21">
        <v>3831.7808307692312</v>
      </c>
      <c r="AB45" s="21">
        <v>2759.1963545454551</v>
      </c>
      <c r="AC45" s="21">
        <v>3214.9972000000007</v>
      </c>
      <c r="AD45" s="21">
        <v>4470.2207265306124</v>
      </c>
      <c r="AE45" s="21">
        <v>2843.2062061016954</v>
      </c>
      <c r="AF45" s="21">
        <v>3297.4250101910829</v>
      </c>
      <c r="AG45" s="21">
        <v>3916.9965729729738</v>
      </c>
      <c r="AH45" s="21">
        <v>4215.0340615384621</v>
      </c>
      <c r="AI45" s="21">
        <v>4137.7315650385608</v>
      </c>
      <c r="AJ45" s="21">
        <v>5506.6786355769236</v>
      </c>
      <c r="AK45" s="21">
        <v>4857.9782716981135</v>
      </c>
      <c r="AL45" s="21">
        <v>3150.4770492187504</v>
      </c>
      <c r="AM45" s="21">
        <v>4962.4977400000007</v>
      </c>
      <c r="AN45" s="21">
        <v>4812.6446519572964</v>
      </c>
      <c r="AO45" s="21">
        <v>4026.3918453427073</v>
      </c>
      <c r="AP45" s="21">
        <v>3880.5377381443304</v>
      </c>
      <c r="AQ45" s="21">
        <v>4702.6381886547815</v>
      </c>
      <c r="AR45" s="21">
        <v>2942.0280115755631</v>
      </c>
      <c r="AS45" s="21">
        <v>3368.1289978428349</v>
      </c>
      <c r="AT45" s="21">
        <f>AVERAGE(AA45:AS45)</f>
        <v>3941.9257714578621</v>
      </c>
      <c r="AU45">
        <f>AT45</f>
        <v>3941.9257714578621</v>
      </c>
      <c r="AV45">
        <f t="shared" ref="AV45:BJ45" si="0">AU45</f>
        <v>3941.9257714578621</v>
      </c>
      <c r="AW45">
        <f t="shared" si="0"/>
        <v>3941.9257714578621</v>
      </c>
      <c r="AX45">
        <f t="shared" si="0"/>
        <v>3941.9257714578621</v>
      </c>
      <c r="AY45">
        <f t="shared" si="0"/>
        <v>3941.9257714578621</v>
      </c>
      <c r="AZ45">
        <f t="shared" si="0"/>
        <v>3941.9257714578621</v>
      </c>
      <c r="BA45">
        <f t="shared" si="0"/>
        <v>3941.9257714578621</v>
      </c>
      <c r="BB45">
        <f t="shared" si="0"/>
        <v>3941.9257714578621</v>
      </c>
      <c r="BC45">
        <f t="shared" si="0"/>
        <v>3941.9257714578621</v>
      </c>
      <c r="BD45">
        <f t="shared" si="0"/>
        <v>3941.9257714578621</v>
      </c>
      <c r="BE45">
        <f t="shared" si="0"/>
        <v>3941.9257714578621</v>
      </c>
      <c r="BF45">
        <f t="shared" si="0"/>
        <v>3941.9257714578621</v>
      </c>
      <c r="BG45">
        <f t="shared" si="0"/>
        <v>3941.9257714578621</v>
      </c>
      <c r="BH45">
        <f t="shared" si="0"/>
        <v>3941.9257714578621</v>
      </c>
      <c r="BI45">
        <f t="shared" si="0"/>
        <v>3941.9257714578621</v>
      </c>
      <c r="BJ45">
        <f t="shared" si="0"/>
        <v>3941.9257714578621</v>
      </c>
      <c r="BK45">
        <f t="shared" ref="BK45:CD45" si="1">BJ45</f>
        <v>3941.9257714578621</v>
      </c>
      <c r="BL45">
        <f t="shared" si="1"/>
        <v>3941.9257714578621</v>
      </c>
      <c r="BM45">
        <f t="shared" si="1"/>
        <v>3941.9257714578621</v>
      </c>
      <c r="BN45">
        <f t="shared" si="1"/>
        <v>3941.9257714578621</v>
      </c>
      <c r="BO45">
        <f t="shared" si="1"/>
        <v>3941.9257714578621</v>
      </c>
      <c r="BP45">
        <f t="shared" si="1"/>
        <v>3941.9257714578621</v>
      </c>
      <c r="BQ45">
        <f t="shared" si="1"/>
        <v>3941.9257714578621</v>
      </c>
      <c r="BR45">
        <f t="shared" si="1"/>
        <v>3941.9257714578621</v>
      </c>
      <c r="BS45">
        <f t="shared" si="1"/>
        <v>3941.9257714578621</v>
      </c>
      <c r="BT45">
        <f t="shared" si="1"/>
        <v>3941.9257714578621</v>
      </c>
      <c r="BU45">
        <f t="shared" si="1"/>
        <v>3941.9257714578621</v>
      </c>
      <c r="BV45">
        <f t="shared" si="1"/>
        <v>3941.9257714578621</v>
      </c>
      <c r="BW45">
        <f t="shared" si="1"/>
        <v>3941.9257714578621</v>
      </c>
      <c r="BX45">
        <f t="shared" si="1"/>
        <v>3941.9257714578621</v>
      </c>
      <c r="BY45">
        <f t="shared" si="1"/>
        <v>3941.9257714578621</v>
      </c>
      <c r="BZ45">
        <f t="shared" si="1"/>
        <v>3941.9257714578621</v>
      </c>
      <c r="CA45">
        <f t="shared" si="1"/>
        <v>3941.9257714578621</v>
      </c>
      <c r="CB45">
        <f t="shared" si="1"/>
        <v>3941.9257714578621</v>
      </c>
      <c r="CC45">
        <f t="shared" si="1"/>
        <v>3941.9257714578621</v>
      </c>
      <c r="CD45">
        <f t="shared" si="1"/>
        <v>3941.9257714578621</v>
      </c>
    </row>
    <row r="46" spans="2:82" x14ac:dyDescent="0.25">
      <c r="B46" s="1" t="s">
        <v>77</v>
      </c>
      <c r="C46" s="26">
        <f>C45</f>
        <v>3923.6473058823526</v>
      </c>
      <c r="D46" s="26">
        <f t="shared" ref="D46:Z46" si="2">D45</f>
        <v>2843.8838999999998</v>
      </c>
      <c r="E46" s="26">
        <f t="shared" si="2"/>
        <v>2585.3489999999997</v>
      </c>
      <c r="F46" s="26">
        <f t="shared" si="2"/>
        <v>2365.5419999999999</v>
      </c>
      <c r="G46" s="26">
        <f t="shared" si="2"/>
        <v>2508.7476489795918</v>
      </c>
      <c r="H46" s="26">
        <f t="shared" si="2"/>
        <v>2976.3408226415095</v>
      </c>
      <c r="I46" s="26">
        <f t="shared" si="2"/>
        <v>3732.3547932203392</v>
      </c>
      <c r="J46" s="26">
        <f t="shared" si="2"/>
        <v>1589.953403076923</v>
      </c>
      <c r="K46" s="26">
        <f t="shared" si="2"/>
        <v>1376.9983726027397</v>
      </c>
      <c r="L46" s="26">
        <f t="shared" si="2"/>
        <v>1695.4887315789474</v>
      </c>
      <c r="M46" s="26">
        <f t="shared" si="2"/>
        <v>2022.6783903614457</v>
      </c>
      <c r="N46" s="26">
        <f t="shared" si="2"/>
        <v>2297.1258818181818</v>
      </c>
      <c r="O46" s="26">
        <f t="shared" si="2"/>
        <v>1740.1387500000001</v>
      </c>
      <c r="P46" s="26">
        <f t="shared" si="2"/>
        <v>1391.3155080000004</v>
      </c>
      <c r="Q46" s="26">
        <f t="shared" si="2"/>
        <v>272.28392542372882</v>
      </c>
      <c r="R46" s="26">
        <f t="shared" si="2"/>
        <v>75.058519354838708</v>
      </c>
      <c r="S46" s="26">
        <f t="shared" si="2"/>
        <v>61.231950000000005</v>
      </c>
      <c r="T46" s="26">
        <f t="shared" si="2"/>
        <v>56.40761454545455</v>
      </c>
      <c r="U46" s="26">
        <f t="shared" si="2"/>
        <v>53.799169942196535</v>
      </c>
      <c r="V46" s="26">
        <f t="shared" si="2"/>
        <v>77.950221105527632</v>
      </c>
      <c r="W46" s="26">
        <f t="shared" si="2"/>
        <v>61.739677611940294</v>
      </c>
      <c r="X46" s="26">
        <f t="shared" si="2"/>
        <v>455.86128358208958</v>
      </c>
      <c r="Y46" s="26">
        <f t="shared" si="2"/>
        <v>733.29898909090912</v>
      </c>
      <c r="Z46" s="26">
        <f t="shared" si="2"/>
        <v>1592.9211761194031</v>
      </c>
      <c r="AA46" s="21">
        <f>$AT$45</f>
        <v>3941.9257714578621</v>
      </c>
      <c r="AB46" s="21">
        <f t="shared" ref="AB46:CD46" si="3">$AT$45</f>
        <v>3941.9257714578621</v>
      </c>
      <c r="AC46" s="21">
        <f t="shared" si="3"/>
        <v>3941.9257714578621</v>
      </c>
      <c r="AD46" s="21">
        <f t="shared" si="3"/>
        <v>3941.9257714578621</v>
      </c>
      <c r="AE46" s="21">
        <f t="shared" si="3"/>
        <v>3941.9257714578621</v>
      </c>
      <c r="AF46" s="21">
        <f t="shared" si="3"/>
        <v>3941.9257714578621</v>
      </c>
      <c r="AG46" s="21">
        <f t="shared" si="3"/>
        <v>3941.9257714578621</v>
      </c>
      <c r="AH46" s="21">
        <f t="shared" si="3"/>
        <v>3941.9257714578621</v>
      </c>
      <c r="AI46" s="21">
        <f t="shared" si="3"/>
        <v>3941.9257714578621</v>
      </c>
      <c r="AJ46" s="21">
        <f t="shared" si="3"/>
        <v>3941.9257714578621</v>
      </c>
      <c r="AK46" s="21">
        <f t="shared" si="3"/>
        <v>3941.9257714578621</v>
      </c>
      <c r="AL46" s="21">
        <f t="shared" si="3"/>
        <v>3941.9257714578621</v>
      </c>
      <c r="AM46" s="21">
        <f t="shared" si="3"/>
        <v>3941.9257714578621</v>
      </c>
      <c r="AN46" s="21">
        <f t="shared" si="3"/>
        <v>3941.9257714578621</v>
      </c>
      <c r="AO46" s="21">
        <f t="shared" si="3"/>
        <v>3941.9257714578621</v>
      </c>
      <c r="AP46" s="21">
        <f t="shared" si="3"/>
        <v>3941.9257714578621</v>
      </c>
      <c r="AQ46" s="21">
        <f t="shared" si="3"/>
        <v>3941.9257714578621</v>
      </c>
      <c r="AR46" s="21">
        <f t="shared" si="3"/>
        <v>3941.9257714578621</v>
      </c>
      <c r="AS46" s="21">
        <f t="shared" si="3"/>
        <v>3941.9257714578621</v>
      </c>
      <c r="AT46" s="21">
        <f t="shared" si="3"/>
        <v>3941.9257714578621</v>
      </c>
      <c r="AU46" s="21">
        <f t="shared" si="3"/>
        <v>3941.9257714578621</v>
      </c>
      <c r="AV46" s="21">
        <f t="shared" si="3"/>
        <v>3941.9257714578621</v>
      </c>
      <c r="AW46" s="21">
        <f t="shared" si="3"/>
        <v>3941.9257714578621</v>
      </c>
      <c r="AX46" s="21">
        <f t="shared" si="3"/>
        <v>3941.9257714578621</v>
      </c>
      <c r="AY46" s="21">
        <f t="shared" si="3"/>
        <v>3941.9257714578621</v>
      </c>
      <c r="AZ46" s="21">
        <f t="shared" si="3"/>
        <v>3941.9257714578621</v>
      </c>
      <c r="BA46" s="21">
        <f t="shared" si="3"/>
        <v>3941.9257714578621</v>
      </c>
      <c r="BB46" s="21">
        <f t="shared" si="3"/>
        <v>3941.9257714578621</v>
      </c>
      <c r="BC46" s="21">
        <f t="shared" si="3"/>
        <v>3941.9257714578621</v>
      </c>
      <c r="BD46" s="21">
        <f t="shared" si="3"/>
        <v>3941.9257714578621</v>
      </c>
      <c r="BE46" s="21">
        <f t="shared" si="3"/>
        <v>3941.9257714578621</v>
      </c>
      <c r="BF46" s="21">
        <f t="shared" si="3"/>
        <v>3941.9257714578621</v>
      </c>
      <c r="BG46" s="21">
        <f t="shared" si="3"/>
        <v>3941.9257714578621</v>
      </c>
      <c r="BH46" s="21">
        <f t="shared" si="3"/>
        <v>3941.9257714578621</v>
      </c>
      <c r="BI46" s="21">
        <f t="shared" si="3"/>
        <v>3941.9257714578621</v>
      </c>
      <c r="BJ46" s="21">
        <f t="shared" si="3"/>
        <v>3941.9257714578621</v>
      </c>
      <c r="BK46" s="21">
        <f t="shared" si="3"/>
        <v>3941.9257714578621</v>
      </c>
      <c r="BL46" s="21">
        <f t="shared" si="3"/>
        <v>3941.9257714578621</v>
      </c>
      <c r="BM46" s="21">
        <f t="shared" si="3"/>
        <v>3941.9257714578621</v>
      </c>
      <c r="BN46" s="21">
        <f t="shared" si="3"/>
        <v>3941.9257714578621</v>
      </c>
      <c r="BO46" s="21">
        <f t="shared" si="3"/>
        <v>3941.9257714578621</v>
      </c>
      <c r="BP46" s="21">
        <f t="shared" si="3"/>
        <v>3941.9257714578621</v>
      </c>
      <c r="BQ46" s="21">
        <f t="shared" si="3"/>
        <v>3941.9257714578621</v>
      </c>
      <c r="BR46" s="21">
        <f t="shared" si="3"/>
        <v>3941.9257714578621</v>
      </c>
      <c r="BS46" s="21">
        <f t="shared" si="3"/>
        <v>3941.9257714578621</v>
      </c>
      <c r="BT46" s="21">
        <f t="shared" si="3"/>
        <v>3941.9257714578621</v>
      </c>
      <c r="BU46" s="21">
        <f t="shared" si="3"/>
        <v>3941.9257714578621</v>
      </c>
      <c r="BV46" s="21">
        <f t="shared" si="3"/>
        <v>3941.9257714578621</v>
      </c>
      <c r="BW46" s="21">
        <f t="shared" si="3"/>
        <v>3941.9257714578621</v>
      </c>
      <c r="BX46" s="21">
        <f t="shared" si="3"/>
        <v>3941.9257714578621</v>
      </c>
      <c r="BY46" s="21">
        <f t="shared" si="3"/>
        <v>3941.9257714578621</v>
      </c>
      <c r="BZ46" s="21">
        <f t="shared" si="3"/>
        <v>3941.9257714578621</v>
      </c>
      <c r="CA46" s="21">
        <f t="shared" si="3"/>
        <v>3941.9257714578621</v>
      </c>
      <c r="CB46" s="21">
        <f t="shared" si="3"/>
        <v>3941.9257714578621</v>
      </c>
      <c r="CC46" s="21">
        <f t="shared" si="3"/>
        <v>3941.9257714578621</v>
      </c>
      <c r="CD46" s="21">
        <f t="shared" si="3"/>
        <v>3941.9257714578621</v>
      </c>
    </row>
    <row r="47" spans="2:82" x14ac:dyDescent="0.25">
      <c r="B47" s="1" t="s">
        <v>6</v>
      </c>
      <c r="C47">
        <v>287993.41422616487</v>
      </c>
    </row>
    <row r="48" spans="2:82" x14ac:dyDescent="0.25">
      <c r="B48" s="1" t="s">
        <v>7</v>
      </c>
      <c r="C48">
        <v>1.0862503468990158E-4</v>
      </c>
      <c r="X48" s="21"/>
      <c r="AA48" s="21"/>
    </row>
    <row r="49" spans="2:21" x14ac:dyDescent="0.25">
      <c r="B49" s="1" t="s">
        <v>8</v>
      </c>
      <c r="C49">
        <v>-284333.2273592836</v>
      </c>
      <c r="H49" s="21"/>
    </row>
    <row r="50" spans="2:21" x14ac:dyDescent="0.25">
      <c r="B50" s="1" t="s">
        <v>9</v>
      </c>
      <c r="C50">
        <f>SUM(D47:AS47)</f>
        <v>0</v>
      </c>
    </row>
    <row r="51" spans="2:21" x14ac:dyDescent="0.25">
      <c r="M51" t="s">
        <v>109</v>
      </c>
      <c r="N51" t="s">
        <v>112</v>
      </c>
      <c r="O51" t="s">
        <v>111</v>
      </c>
      <c r="R51" t="s">
        <v>118</v>
      </c>
      <c r="S51" t="s">
        <v>121</v>
      </c>
      <c r="T51" t="s">
        <v>122</v>
      </c>
      <c r="U51" t="s">
        <v>169</v>
      </c>
    </row>
    <row r="52" spans="2:21" x14ac:dyDescent="0.25">
      <c r="L52" t="s">
        <v>110</v>
      </c>
      <c r="M52">
        <v>161</v>
      </c>
      <c r="N52">
        <f>0.45359237/1000</f>
        <v>4.5359237000000004E-4</v>
      </c>
      <c r="O52">
        <v>39683.207199999997</v>
      </c>
      <c r="P52">
        <f>M52*N52*O52</f>
        <v>2898.0000004908993</v>
      </c>
      <c r="R52" t="s">
        <v>119</v>
      </c>
      <c r="S52">
        <v>15.3</v>
      </c>
      <c r="T52">
        <v>41.868000000000002</v>
      </c>
      <c r="U52">
        <f>S52*T52</f>
        <v>640.58040000000005</v>
      </c>
    </row>
    <row r="53" spans="2:21" x14ac:dyDescent="0.25">
      <c r="L53" t="s">
        <v>113</v>
      </c>
      <c r="M53">
        <v>205</v>
      </c>
      <c r="N53">
        <f>0.45359237/1000</f>
        <v>4.5359237000000004E-4</v>
      </c>
      <c r="O53">
        <v>39684.207199999997</v>
      </c>
      <c r="P53">
        <f>M53*N53*O53</f>
        <v>3690.0929870609079</v>
      </c>
      <c r="R53" t="s">
        <v>120</v>
      </c>
      <c r="S53">
        <v>20</v>
      </c>
      <c r="T53">
        <v>41.868000000000002</v>
      </c>
      <c r="U53">
        <f>S53*T53</f>
        <v>837.36</v>
      </c>
    </row>
    <row r="54" spans="2:21" x14ac:dyDescent="0.25">
      <c r="L54" t="s">
        <v>114</v>
      </c>
      <c r="M54">
        <v>161</v>
      </c>
      <c r="N54">
        <f>0.45359237/1000</f>
        <v>4.5359237000000004E-4</v>
      </c>
      <c r="O54">
        <v>39685.207199999997</v>
      </c>
      <c r="P54">
        <f>M54*N54*O54</f>
        <v>2898.1460572340393</v>
      </c>
      <c r="R54" t="s">
        <v>113</v>
      </c>
      <c r="S54">
        <v>17</v>
      </c>
      <c r="T54">
        <v>41.868000000000002</v>
      </c>
      <c r="U54">
        <f>S54*T54</f>
        <v>711.75600000000009</v>
      </c>
    </row>
    <row r="55" spans="2:21" x14ac:dyDescent="0.25">
      <c r="L55" t="s">
        <v>46</v>
      </c>
      <c r="M55">
        <v>117</v>
      </c>
      <c r="N55">
        <f>0.45359237/1000</f>
        <v>4.5359237000000004E-4</v>
      </c>
      <c r="O55">
        <v>39686.207199999997</v>
      </c>
      <c r="P55">
        <f>M55*N55*O55</f>
        <v>2106.1592112786107</v>
      </c>
    </row>
    <row r="56" spans="2:21" x14ac:dyDescent="0.25">
      <c r="S56" t="s">
        <v>170</v>
      </c>
      <c r="T56" t="s">
        <v>122</v>
      </c>
    </row>
    <row r="57" spans="2:21" x14ac:dyDescent="0.25">
      <c r="L57" t="s">
        <v>115</v>
      </c>
      <c r="M57">
        <v>581</v>
      </c>
      <c r="N57">
        <f>1/(1000000)</f>
        <v>9.9999999999999995E-7</v>
      </c>
      <c r="O57">
        <v>11630000</v>
      </c>
      <c r="P57">
        <f>M57*N57*O57</f>
        <v>6757.0300000000007</v>
      </c>
      <c r="R57" t="s">
        <v>110</v>
      </c>
      <c r="S57">
        <v>77.400000000000006</v>
      </c>
      <c r="T57">
        <v>41.868000000000002</v>
      </c>
      <c r="U57">
        <f>S57*T57</f>
        <v>3240.5832000000005</v>
      </c>
    </row>
    <row r="58" spans="2:21" x14ac:dyDescent="0.25">
      <c r="M58" t="s">
        <v>116</v>
      </c>
      <c r="N58" t="s">
        <v>117</v>
      </c>
      <c r="O58" t="s">
        <v>106</v>
      </c>
      <c r="R58" t="s">
        <v>123</v>
      </c>
      <c r="S58">
        <v>74.099999999999994</v>
      </c>
      <c r="T58">
        <v>41.868000000000002</v>
      </c>
      <c r="U58">
        <f>S58*T58</f>
        <v>3102.4187999999999</v>
      </c>
    </row>
    <row r="59" spans="2:21" x14ac:dyDescent="0.25">
      <c r="R59" t="s">
        <v>30</v>
      </c>
      <c r="S59">
        <v>112</v>
      </c>
      <c r="T59">
        <v>41.868000000000002</v>
      </c>
      <c r="U59">
        <f>S59*T59</f>
        <v>4689.2160000000003</v>
      </c>
    </row>
    <row r="60" spans="2:21" x14ac:dyDescent="0.25">
      <c r="R60" t="s">
        <v>113</v>
      </c>
      <c r="S60">
        <v>94.6</v>
      </c>
      <c r="T60">
        <v>41.868000000000002</v>
      </c>
      <c r="U60">
        <f>S60*T60</f>
        <v>3960.7127999999998</v>
      </c>
    </row>
    <row r="61" spans="2:21" ht="17.45" customHeight="1" x14ac:dyDescent="0.25"/>
    <row r="62" spans="2:21" ht="21" x14ac:dyDescent="0.35">
      <c r="B62" s="8" t="s">
        <v>105</v>
      </c>
    </row>
    <row r="63" spans="2:21" x14ac:dyDescent="0.25">
      <c r="B63" t="s">
        <v>21</v>
      </c>
      <c r="C63">
        <f>C32</f>
        <v>3154</v>
      </c>
      <c r="D63" t="s">
        <v>75</v>
      </c>
      <c r="H63" s="30"/>
    </row>
    <row r="64" spans="2:21" x14ac:dyDescent="0.25">
      <c r="B64" t="s">
        <v>46</v>
      </c>
      <c r="C64">
        <v>5803</v>
      </c>
      <c r="D64" t="s">
        <v>75</v>
      </c>
      <c r="H64" s="30"/>
      <c r="S64" s="46"/>
    </row>
    <row r="65" spans="2:82" x14ac:dyDescent="0.25">
      <c r="B65" t="s">
        <v>30</v>
      </c>
      <c r="C65" s="32">
        <f>'08_FS Wood Emissions'!Y4</f>
        <v>3340.9818181818109</v>
      </c>
      <c r="D65" t="s">
        <v>75</v>
      </c>
    </row>
    <row r="66" spans="2:82" x14ac:dyDescent="0.25">
      <c r="B66" t="s">
        <v>71</v>
      </c>
      <c r="C66" s="25">
        <f>C35</f>
        <v>0.46</v>
      </c>
    </row>
    <row r="67" spans="2:82" x14ac:dyDescent="0.25">
      <c r="B67" t="s">
        <v>72</v>
      </c>
      <c r="C67">
        <f>C36</f>
        <v>1536.8516363636331</v>
      </c>
    </row>
    <row r="68" spans="2:82" x14ac:dyDescent="0.25">
      <c r="B68" t="s">
        <v>20</v>
      </c>
    </row>
    <row r="69" spans="2:82" x14ac:dyDescent="0.25">
      <c r="B69" s="1" t="s">
        <v>31</v>
      </c>
      <c r="C69">
        <f>P82</f>
        <v>8524.7900000000009</v>
      </c>
      <c r="D69" t="s">
        <v>75</v>
      </c>
    </row>
    <row r="70" spans="2:82" x14ac:dyDescent="0.25">
      <c r="B70" s="1" t="s">
        <v>33</v>
      </c>
      <c r="C70">
        <f>C69</f>
        <v>8524.7900000000009</v>
      </c>
      <c r="D70" t="s">
        <v>75</v>
      </c>
    </row>
    <row r="71" spans="2:82" x14ac:dyDescent="0.25">
      <c r="B71" s="1" t="s">
        <v>32</v>
      </c>
      <c r="C71">
        <f>P86</f>
        <v>302.38</v>
      </c>
      <c r="D71" t="s">
        <v>75</v>
      </c>
    </row>
    <row r="72" spans="2:82" x14ac:dyDescent="0.25">
      <c r="B72" s="1" t="s">
        <v>35</v>
      </c>
      <c r="C72">
        <f>P84</f>
        <v>523.35</v>
      </c>
      <c r="D72" t="s">
        <v>75</v>
      </c>
      <c r="G72" s="9"/>
    </row>
    <row r="73" spans="2:82" x14ac:dyDescent="0.25">
      <c r="B73" s="1" t="s">
        <v>34</v>
      </c>
      <c r="C73">
        <f>P83</f>
        <v>10327.44</v>
      </c>
      <c r="D73" t="s">
        <v>75</v>
      </c>
    </row>
    <row r="74" spans="2:82" x14ac:dyDescent="0.25">
      <c r="B74" s="1" t="s">
        <v>36</v>
      </c>
      <c r="C74">
        <f>P87</f>
        <v>302.38</v>
      </c>
      <c r="D74" t="s">
        <v>75</v>
      </c>
    </row>
    <row r="75" spans="2:82" x14ac:dyDescent="0.25">
      <c r="B75" s="1" t="s">
        <v>101</v>
      </c>
      <c r="C75" s="21">
        <v>372915.95</v>
      </c>
      <c r="D75" s="21">
        <v>289179.95</v>
      </c>
      <c r="E75" s="21">
        <v>307741.43000000005</v>
      </c>
      <c r="F75" s="21">
        <v>300123.78000000003</v>
      </c>
      <c r="G75" s="21">
        <v>343352.49000000005</v>
      </c>
      <c r="H75" s="21">
        <v>437427.56000000006</v>
      </c>
      <c r="I75" s="21">
        <v>608830.5</v>
      </c>
      <c r="J75" s="21">
        <v>298251.35000000009</v>
      </c>
      <c r="K75" s="21">
        <v>292145.60000000003</v>
      </c>
      <c r="L75" s="21">
        <v>369775.85000000003</v>
      </c>
      <c r="M75" s="21">
        <v>473282.85000000003</v>
      </c>
      <c r="N75" s="21">
        <v>567660.30000000005</v>
      </c>
      <c r="O75" s="21">
        <v>473282.85000000003</v>
      </c>
      <c r="P75" s="21">
        <v>397769.26</v>
      </c>
      <c r="Q75" s="21">
        <v>119114.46</v>
      </c>
      <c r="R75" s="21">
        <v>62464.73</v>
      </c>
      <c r="S75" s="21">
        <v>70931.37</v>
      </c>
      <c r="T75" s="21">
        <v>74862.31</v>
      </c>
      <c r="U75" s="21">
        <v>77281.350000000006</v>
      </c>
      <c r="V75" s="21">
        <v>101890.43</v>
      </c>
      <c r="W75" s="21">
        <v>94272.78</v>
      </c>
      <c r="X75" s="21">
        <v>304368.73000000004</v>
      </c>
      <c r="Y75" s="21">
        <v>501950.80000000005</v>
      </c>
      <c r="Z75" s="21">
        <v>916699.8600000001</v>
      </c>
      <c r="AA75" s="21">
        <v>2456058.2900000005</v>
      </c>
      <c r="AB75" s="21">
        <v>1988043.8300000003</v>
      </c>
      <c r="AC75" s="21">
        <v>2355819.3200000003</v>
      </c>
      <c r="AD75" s="21">
        <v>3579155.7600000007</v>
      </c>
      <c r="AE75" s="21">
        <v>2280608.1100000003</v>
      </c>
      <c r="AF75" s="21">
        <v>2795119.3100000005</v>
      </c>
      <c r="AG75" s="21">
        <v>3493605.48</v>
      </c>
      <c r="AH75" s="21">
        <v>3964480.9200000004</v>
      </c>
      <c r="AI75" s="21">
        <v>4319940.2400000012</v>
      </c>
      <c r="AJ75" s="21">
        <v>6122311.120000001</v>
      </c>
      <c r="AK75" s="21">
        <v>6204732.9299999997</v>
      </c>
      <c r="AL75" s="21">
        <v>4325487.75</v>
      </c>
      <c r="AM75" s="21">
        <v>7136388.9700000016</v>
      </c>
      <c r="AN75" s="21">
        <v>7219787.700000002</v>
      </c>
      <c r="AO75" s="21">
        <v>6136685.8000000007</v>
      </c>
      <c r="AP75" s="21">
        <v>6057124.9700000007</v>
      </c>
      <c r="AQ75" s="21">
        <v>7753406.9900000002</v>
      </c>
      <c r="AR75" s="21">
        <v>4936376.76</v>
      </c>
      <c r="AS75" s="21">
        <v>5882907.5700000003</v>
      </c>
    </row>
    <row r="76" spans="2:82" x14ac:dyDescent="0.25">
      <c r="B76" s="1" t="s">
        <v>76</v>
      </c>
      <c r="C76" s="21">
        <v>10968.116176470588</v>
      </c>
      <c r="D76" s="21">
        <v>8032.7763888888894</v>
      </c>
      <c r="E76" s="21">
        <v>7327.1769047619064</v>
      </c>
      <c r="F76" s="21">
        <v>6669.4173333333338</v>
      </c>
      <c r="G76" s="21">
        <v>7007.1936734693891</v>
      </c>
      <c r="H76" s="21">
        <v>8253.3501886792455</v>
      </c>
      <c r="I76" s="21">
        <v>10319.161016949152</v>
      </c>
      <c r="J76" s="21">
        <v>4588.4823076923094</v>
      </c>
      <c r="K76" s="21">
        <v>4001.9945205479457</v>
      </c>
      <c r="L76" s="21">
        <v>4865.4717105263162</v>
      </c>
      <c r="M76" s="21">
        <v>5702.2030120481932</v>
      </c>
      <c r="N76" s="21">
        <v>6450.6852272727274</v>
      </c>
      <c r="O76" s="21">
        <v>4930.0296875000004</v>
      </c>
      <c r="P76" s="21">
        <v>3977.6926000000003</v>
      </c>
      <c r="Q76" s="21">
        <v>1009.4445762711865</v>
      </c>
      <c r="R76" s="21">
        <v>503.74782258064516</v>
      </c>
      <c r="S76" s="21">
        <v>466.65374999999995</v>
      </c>
      <c r="T76" s="21">
        <v>453.7109696969697</v>
      </c>
      <c r="U76" s="21">
        <v>446.71300578034686</v>
      </c>
      <c r="V76" s="21">
        <v>512.01221105527634</v>
      </c>
      <c r="W76" s="21">
        <v>469.01880597014923</v>
      </c>
      <c r="X76" s="21">
        <v>1514.2722885572141</v>
      </c>
      <c r="Y76" s="21">
        <v>2281.5945454545458</v>
      </c>
      <c r="Z76" s="21">
        <v>4560.695820895523</v>
      </c>
      <c r="AA76" s="21">
        <v>10495.975598290601</v>
      </c>
      <c r="AB76" s="21">
        <v>7530.4690530303042</v>
      </c>
      <c r="AC76" s="21">
        <v>8725.2567407407423</v>
      </c>
      <c r="AD76" s="21">
        <v>12173.999183673472</v>
      </c>
      <c r="AE76" s="21">
        <v>7730.8749491525432</v>
      </c>
      <c r="AF76" s="21">
        <v>8901.6538535031868</v>
      </c>
      <c r="AG76" s="21">
        <v>10491.307747747747</v>
      </c>
      <c r="AH76" s="21">
        <v>11294.817435897437</v>
      </c>
      <c r="AI76" s="21">
        <v>11105.244832904888</v>
      </c>
      <c r="AJ76" s="21">
        <v>14717.094038461541</v>
      </c>
      <c r="AK76" s="21">
        <v>13007.825849056604</v>
      </c>
      <c r="AL76" s="21">
        <v>8448.21826171875</v>
      </c>
      <c r="AM76" s="21">
        <v>13215.535129629632</v>
      </c>
      <c r="AN76" s="21">
        <v>12846.597330960858</v>
      </c>
      <c r="AO76" s="21">
        <v>10785.036555360282</v>
      </c>
      <c r="AP76" s="21">
        <v>10407.431219931274</v>
      </c>
      <c r="AQ76" s="21">
        <v>12566.29982171799</v>
      </c>
      <c r="AR76" s="21">
        <v>7936.2970418006425</v>
      </c>
      <c r="AS76" s="21">
        <v>9064.5725269645609</v>
      </c>
      <c r="AT76" s="21">
        <f t="shared" ref="AT76:CD76" si="4">AVERAGE(AM76:AS76)</f>
        <v>10974.538518052175</v>
      </c>
      <c r="AU76" s="21">
        <f t="shared" si="4"/>
        <v>10654.396144969684</v>
      </c>
      <c r="AV76" s="21">
        <f t="shared" si="4"/>
        <v>10341.224546970945</v>
      </c>
      <c r="AW76" s="21">
        <f t="shared" si="4"/>
        <v>10277.822831486754</v>
      </c>
      <c r="AX76" s="21">
        <f t="shared" si="4"/>
        <v>10259.307347423251</v>
      </c>
      <c r="AY76" s="21">
        <f t="shared" si="4"/>
        <v>9929.7369939525706</v>
      </c>
      <c r="AZ76" s="21">
        <f t="shared" si="4"/>
        <v>10214.514129974277</v>
      </c>
      <c r="BA76" s="21">
        <f t="shared" si="4"/>
        <v>10378.791501832808</v>
      </c>
      <c r="BB76" s="21">
        <f t="shared" si="4"/>
        <v>10293.684785230042</v>
      </c>
      <c r="BC76" s="21">
        <f t="shared" si="4"/>
        <v>10242.154590981521</v>
      </c>
      <c r="BD76" s="21">
        <f t="shared" si="4"/>
        <v>10228.00174012589</v>
      </c>
      <c r="BE76" s="21">
        <f t="shared" si="4"/>
        <v>10220.884441360051</v>
      </c>
      <c r="BF76" s="21">
        <f t="shared" si="4"/>
        <v>10215.395454779593</v>
      </c>
      <c r="BG76" s="21">
        <f t="shared" si="4"/>
        <v>10256.203806326312</v>
      </c>
      <c r="BH76" s="21">
        <f t="shared" si="4"/>
        <v>10262.159474376604</v>
      </c>
      <c r="BI76" s="21">
        <f t="shared" si="4"/>
        <v>10245.497756168576</v>
      </c>
      <c r="BJ76" s="21">
        <f t="shared" si="4"/>
        <v>10238.613894874079</v>
      </c>
      <c r="BK76" s="21">
        <f t="shared" si="4"/>
        <v>10238.108081144443</v>
      </c>
      <c r="BL76" s="21">
        <f t="shared" si="4"/>
        <v>10239.551844147094</v>
      </c>
      <c r="BM76" s="21">
        <f t="shared" si="4"/>
        <v>10242.218615973814</v>
      </c>
      <c r="BN76" s="21">
        <f t="shared" si="4"/>
        <v>10246.050496144415</v>
      </c>
      <c r="BO76" s="21">
        <f t="shared" si="4"/>
        <v>10244.600023261288</v>
      </c>
      <c r="BP76" s="21">
        <f t="shared" si="4"/>
        <v>10242.091530244816</v>
      </c>
      <c r="BQ76" s="21">
        <f t="shared" si="4"/>
        <v>10241.60492654142</v>
      </c>
      <c r="BR76" s="21">
        <f t="shared" si="4"/>
        <v>10242.032216779613</v>
      </c>
      <c r="BS76" s="21">
        <f t="shared" si="4"/>
        <v>10242.592807584635</v>
      </c>
      <c r="BT76" s="21">
        <f t="shared" si="4"/>
        <v>10243.027230932856</v>
      </c>
      <c r="BU76" s="21">
        <f t="shared" si="4"/>
        <v>10243.142747355578</v>
      </c>
      <c r="BV76" s="21">
        <f t="shared" si="4"/>
        <v>10242.727354671459</v>
      </c>
      <c r="BW76" s="21">
        <f t="shared" si="4"/>
        <v>10242.459830587197</v>
      </c>
      <c r="BX76" s="21">
        <f t="shared" si="4"/>
        <v>10242.512444921822</v>
      </c>
      <c r="BY76" s="21">
        <f t="shared" si="4"/>
        <v>10242.642090404737</v>
      </c>
      <c r="BZ76" s="21">
        <f t="shared" si="4"/>
        <v>10242.729215208326</v>
      </c>
      <c r="CA76" s="21">
        <f t="shared" si="4"/>
        <v>10242.74870201171</v>
      </c>
      <c r="CB76" s="21">
        <f t="shared" si="4"/>
        <v>10242.708912165834</v>
      </c>
      <c r="CC76" s="21">
        <f t="shared" si="4"/>
        <v>10242.646935710156</v>
      </c>
      <c r="CD76" s="21">
        <f t="shared" si="4"/>
        <v>10242.635447287113</v>
      </c>
    </row>
    <row r="77" spans="2:82" x14ac:dyDescent="0.25">
      <c r="B77" s="1" t="s">
        <v>6</v>
      </c>
      <c r="C77">
        <v>217662.66235208433</v>
      </c>
    </row>
    <row r="78" spans="2:82" x14ac:dyDescent="0.25">
      <c r="B78" s="1" t="s">
        <v>7</v>
      </c>
      <c r="C78">
        <v>3.3690130710433661E-4</v>
      </c>
      <c r="M78" s="21"/>
    </row>
    <row r="79" spans="2:82" x14ac:dyDescent="0.25">
      <c r="B79" s="1" t="s">
        <v>8</v>
      </c>
      <c r="C79">
        <v>-207721.65754467584</v>
      </c>
      <c r="H79" s="21"/>
    </row>
    <row r="80" spans="2:82" x14ac:dyDescent="0.25">
      <c r="B80" s="1" t="s">
        <v>9</v>
      </c>
    </row>
    <row r="81" spans="13:17" x14ac:dyDescent="0.25">
      <c r="N81" t="s">
        <v>124</v>
      </c>
      <c r="O81" t="s">
        <v>107</v>
      </c>
      <c r="P81" t="s">
        <v>125</v>
      </c>
    </row>
    <row r="82" spans="13:17" x14ac:dyDescent="0.25">
      <c r="M82" t="s">
        <v>110</v>
      </c>
      <c r="N82">
        <v>733</v>
      </c>
      <c r="O82">
        <v>11.63</v>
      </c>
      <c r="P82">
        <f t="shared" ref="P82:P87" si="5">N82*O82</f>
        <v>8524.7900000000009</v>
      </c>
    </row>
    <row r="83" spans="13:17" x14ac:dyDescent="0.25">
      <c r="M83" t="s">
        <v>113</v>
      </c>
      <c r="N83">
        <v>888</v>
      </c>
      <c r="O83">
        <v>11.63</v>
      </c>
      <c r="P83">
        <f t="shared" si="5"/>
        <v>10327.44</v>
      </c>
    </row>
    <row r="84" spans="13:17" x14ac:dyDescent="0.25">
      <c r="M84" t="s">
        <v>126</v>
      </c>
      <c r="N84">
        <v>45</v>
      </c>
      <c r="O84">
        <v>11.63</v>
      </c>
      <c r="P84">
        <f t="shared" si="5"/>
        <v>523.35</v>
      </c>
    </row>
    <row r="85" spans="13:17" x14ac:dyDescent="0.25">
      <c r="M85" t="s">
        <v>46</v>
      </c>
      <c r="N85">
        <v>499</v>
      </c>
      <c r="O85">
        <v>11.63</v>
      </c>
      <c r="P85">
        <f t="shared" si="5"/>
        <v>5803.3700000000008</v>
      </c>
    </row>
    <row r="86" spans="13:17" x14ac:dyDescent="0.25">
      <c r="M86" t="s">
        <v>32</v>
      </c>
      <c r="N86">
        <v>26</v>
      </c>
      <c r="O86">
        <v>11.63</v>
      </c>
      <c r="P86">
        <f t="shared" si="5"/>
        <v>302.38</v>
      </c>
    </row>
    <row r="87" spans="13:17" x14ac:dyDescent="0.25">
      <c r="M87" t="s">
        <v>36</v>
      </c>
      <c r="N87">
        <v>26</v>
      </c>
      <c r="O87">
        <v>11.63</v>
      </c>
      <c r="P87">
        <f t="shared" si="5"/>
        <v>302.38</v>
      </c>
    </row>
    <row r="90" spans="13:17" x14ac:dyDescent="0.25">
      <c r="N90" t="s">
        <v>127</v>
      </c>
      <c r="O90" t="s">
        <v>128</v>
      </c>
      <c r="P90" t="s">
        <v>108</v>
      </c>
    </row>
    <row r="91" spans="13:17" x14ac:dyDescent="0.25">
      <c r="M91" t="s">
        <v>113</v>
      </c>
      <c r="N91">
        <v>1.0900000000000001</v>
      </c>
      <c r="O91">
        <f>1/1000</f>
        <v>1E-3</v>
      </c>
      <c r="P91">
        <f>11.63*1000000</f>
        <v>11630000</v>
      </c>
      <c r="Q91">
        <f>P91*O91*N91</f>
        <v>12676.7</v>
      </c>
    </row>
    <row r="92" spans="13:17" x14ac:dyDescent="0.25">
      <c r="M92" t="s">
        <v>129</v>
      </c>
      <c r="N92">
        <v>0.47</v>
      </c>
      <c r="O92">
        <f>1/1000</f>
        <v>1E-3</v>
      </c>
      <c r="P92">
        <f>11.63*1000000</f>
        <v>11630000</v>
      </c>
      <c r="Q92">
        <f>P92*O92*N92</f>
        <v>5466.0999999999995</v>
      </c>
    </row>
    <row r="97" spans="1:3" x14ac:dyDescent="0.25">
      <c r="A97" t="s">
        <v>130</v>
      </c>
      <c r="B97">
        <v>19.8</v>
      </c>
      <c r="C97" t="s">
        <v>131</v>
      </c>
    </row>
    <row r="98" spans="1:3" x14ac:dyDescent="0.25">
      <c r="B98" s="32">
        <f>B101/B97</f>
        <v>2114545.4545454546</v>
      </c>
      <c r="C98" t="s">
        <v>132</v>
      </c>
    </row>
    <row r="99" spans="1:3" x14ac:dyDescent="0.25">
      <c r="A99" t="s">
        <v>87</v>
      </c>
    </row>
    <row r="100" spans="1:3" x14ac:dyDescent="0.25">
      <c r="A100" t="s">
        <v>88</v>
      </c>
      <c r="B100" s="28">
        <v>2000000</v>
      </c>
      <c r="C100" t="s">
        <v>89</v>
      </c>
    </row>
    <row r="101" spans="1:3" x14ac:dyDescent="0.25">
      <c r="A101" s="1" t="s">
        <v>98</v>
      </c>
      <c r="B101" s="33">
        <v>41868000</v>
      </c>
      <c r="C101" t="s">
        <v>90</v>
      </c>
    </row>
    <row r="102" spans="1:3" x14ac:dyDescent="0.25">
      <c r="A102" t="s">
        <v>88</v>
      </c>
      <c r="B102">
        <f>B100/B101</f>
        <v>4.7769179325499185E-2</v>
      </c>
      <c r="C102" t="s">
        <v>91</v>
      </c>
    </row>
    <row r="103" spans="1:3" x14ac:dyDescent="0.25">
      <c r="A103" t="s">
        <v>92</v>
      </c>
      <c r="B103" s="57">
        <f>5398137-2127000</f>
        <v>3271137</v>
      </c>
      <c r="C103" s="48" t="s">
        <v>93</v>
      </c>
    </row>
    <row r="104" spans="1:3" x14ac:dyDescent="0.25">
      <c r="A104" s="1" t="s">
        <v>98</v>
      </c>
      <c r="B104" s="48">
        <v>2.47105</v>
      </c>
      <c r="C104" s="48" t="s">
        <v>95</v>
      </c>
    </row>
    <row r="105" spans="1:3" x14ac:dyDescent="0.25">
      <c r="A105" t="s">
        <v>92</v>
      </c>
      <c r="B105" s="48">
        <f>B103*B104</f>
        <v>8083143.0838500001</v>
      </c>
      <c r="C105" s="48" t="s">
        <v>94</v>
      </c>
    </row>
    <row r="106" spans="1:3" x14ac:dyDescent="0.25">
      <c r="A106" t="s">
        <v>96</v>
      </c>
      <c r="B106" s="58">
        <f>B105*B102</f>
        <v>386125.11148609914</v>
      </c>
      <c r="C106" s="48" t="s">
        <v>97</v>
      </c>
    </row>
    <row r="107" spans="1:3" x14ac:dyDescent="0.25">
      <c r="B107" s="48"/>
      <c r="C107" s="48"/>
    </row>
  </sheetData>
  <mergeCells count="1">
    <mergeCell ref="A19:A28"/>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E99"/>
  <sheetViews>
    <sheetView zoomScaleNormal="100" workbookViewId="0">
      <selection activeCell="F20" sqref="F20"/>
    </sheetView>
  </sheetViews>
  <sheetFormatPr defaultRowHeight="15" outlineLevelRow="1" x14ac:dyDescent="0.25"/>
  <cols>
    <col min="1" max="1" width="13" customWidth="1"/>
    <col min="2" max="2" width="21.140625" customWidth="1"/>
    <col min="3" max="3" width="12.7109375" style="10" bestFit="1" customWidth="1"/>
    <col min="4" max="4" width="12.140625" bestFit="1" customWidth="1"/>
    <col min="5" max="9" width="12.140625" customWidth="1"/>
    <col min="10" max="10" width="11.7109375" customWidth="1"/>
    <col min="11" max="11" width="12.140625" customWidth="1"/>
    <col min="12" max="12" width="11.7109375" customWidth="1"/>
    <col min="13" max="22" width="12.140625" customWidth="1"/>
    <col min="23" max="25" width="9.28515625" customWidth="1"/>
    <col min="26" max="45" width="12.7109375" bestFit="1" customWidth="1"/>
    <col min="46" max="46" width="12.7109375" style="2" bestFit="1" customWidth="1"/>
    <col min="47" max="74" width="12.7109375" bestFit="1" customWidth="1"/>
    <col min="75" max="82" width="11" customWidth="1"/>
    <col min="83" max="83" width="9.42578125" bestFit="1" customWidth="1"/>
  </cols>
  <sheetData>
    <row r="1" spans="1:83" x14ac:dyDescent="0.25">
      <c r="C1" s="56" t="s">
        <v>18</v>
      </c>
      <c r="D1" s="29">
        <v>1971</v>
      </c>
      <c r="E1" s="29">
        <v>1972</v>
      </c>
      <c r="F1" s="29">
        <v>1973</v>
      </c>
      <c r="G1" s="29">
        <v>1974</v>
      </c>
      <c r="H1" s="29">
        <v>1975</v>
      </c>
      <c r="I1" s="29">
        <v>1976</v>
      </c>
      <c r="J1" s="29">
        <v>1977</v>
      </c>
      <c r="K1" s="29">
        <v>1978</v>
      </c>
      <c r="L1" s="29">
        <v>1979</v>
      </c>
      <c r="M1" s="29">
        <v>1980</v>
      </c>
      <c r="N1" s="29">
        <v>1981</v>
      </c>
      <c r="O1" s="29">
        <v>1982</v>
      </c>
      <c r="P1" s="29">
        <v>1983</v>
      </c>
      <c r="Q1" s="29">
        <v>1984</v>
      </c>
      <c r="R1" s="29">
        <v>1985</v>
      </c>
      <c r="S1" s="29">
        <v>1986</v>
      </c>
      <c r="T1" s="29">
        <v>1987</v>
      </c>
      <c r="U1" s="29">
        <v>1988</v>
      </c>
      <c r="V1" s="29">
        <v>1989</v>
      </c>
      <c r="W1" s="29">
        <v>1990</v>
      </c>
      <c r="X1" s="29">
        <v>1991</v>
      </c>
      <c r="Y1" s="29">
        <v>1992</v>
      </c>
      <c r="Z1" s="29">
        <v>1993</v>
      </c>
      <c r="AA1" s="29">
        <v>1994</v>
      </c>
      <c r="AB1" s="29">
        <v>1995</v>
      </c>
      <c r="AC1" s="29">
        <v>1996</v>
      </c>
      <c r="AD1" s="29">
        <v>1997</v>
      </c>
      <c r="AE1" s="29">
        <v>1998</v>
      </c>
      <c r="AF1" s="29">
        <v>1999</v>
      </c>
      <c r="AG1" s="29">
        <v>2000</v>
      </c>
      <c r="AH1" s="29">
        <v>2001</v>
      </c>
      <c r="AI1" s="29">
        <v>2002</v>
      </c>
      <c r="AJ1" s="29">
        <v>2003</v>
      </c>
      <c r="AK1" s="29">
        <v>2004</v>
      </c>
      <c r="AL1" s="29">
        <v>2005</v>
      </c>
      <c r="AM1" s="29">
        <v>2006</v>
      </c>
      <c r="AN1" s="29">
        <v>2007</v>
      </c>
      <c r="AO1" s="29">
        <v>2008</v>
      </c>
      <c r="AP1" s="29">
        <v>2009</v>
      </c>
      <c r="AQ1" s="29">
        <v>2010</v>
      </c>
      <c r="AR1" s="29">
        <v>2011</v>
      </c>
      <c r="AS1" s="29">
        <v>2012</v>
      </c>
      <c r="AT1" s="56">
        <v>2013</v>
      </c>
      <c r="AU1" s="29">
        <v>2014</v>
      </c>
      <c r="AV1" s="29">
        <v>2015</v>
      </c>
      <c r="AW1" s="29">
        <v>2016</v>
      </c>
      <c r="AX1" s="29">
        <v>2017</v>
      </c>
      <c r="AY1" s="29">
        <v>2018</v>
      </c>
      <c r="AZ1" s="29">
        <v>2019</v>
      </c>
      <c r="BA1" s="29">
        <v>2020</v>
      </c>
      <c r="BB1" s="29">
        <v>2021</v>
      </c>
      <c r="BC1" s="29">
        <v>2022</v>
      </c>
      <c r="BD1" s="29">
        <v>2023</v>
      </c>
      <c r="BE1" s="29">
        <v>2024</v>
      </c>
      <c r="BF1" s="29">
        <v>2025</v>
      </c>
      <c r="BG1" s="29">
        <v>2026</v>
      </c>
      <c r="BH1" s="29">
        <v>2027</v>
      </c>
      <c r="BI1" s="29">
        <v>2028</v>
      </c>
      <c r="BJ1" s="29">
        <v>2029</v>
      </c>
      <c r="BK1" s="29">
        <v>2030</v>
      </c>
      <c r="BL1" s="29">
        <v>2031</v>
      </c>
      <c r="BM1" s="29">
        <v>2032</v>
      </c>
      <c r="BN1" s="29">
        <v>2033</v>
      </c>
      <c r="BO1" s="29">
        <v>2034</v>
      </c>
      <c r="BP1" s="29">
        <v>2035</v>
      </c>
      <c r="BQ1" s="29">
        <v>2036</v>
      </c>
      <c r="BR1" s="29">
        <v>2037</v>
      </c>
      <c r="BS1" s="29">
        <v>2038</v>
      </c>
      <c r="BT1" s="29">
        <v>2039</v>
      </c>
      <c r="BU1" s="29">
        <v>2040</v>
      </c>
      <c r="BV1" s="29">
        <v>2041</v>
      </c>
      <c r="BW1" s="29">
        <v>2042</v>
      </c>
      <c r="BX1" s="29">
        <v>2043</v>
      </c>
      <c r="BY1" s="29">
        <v>2044</v>
      </c>
      <c r="BZ1" s="29">
        <v>2045</v>
      </c>
      <c r="CA1" s="29">
        <v>2046</v>
      </c>
      <c r="CB1" s="29">
        <v>2047</v>
      </c>
      <c r="CC1" s="29">
        <v>2048</v>
      </c>
      <c r="CD1" s="29">
        <v>2049</v>
      </c>
      <c r="CE1" s="29">
        <v>2050</v>
      </c>
    </row>
    <row r="2" spans="1:83" x14ac:dyDescent="0.25">
      <c r="A2" s="65" t="s">
        <v>198</v>
      </c>
      <c r="B2" s="65"/>
      <c r="C2" s="2" t="s">
        <v>38</v>
      </c>
      <c r="D2">
        <v>0.72</v>
      </c>
      <c r="E2">
        <v>0.72</v>
      </c>
      <c r="F2">
        <v>0.72</v>
      </c>
      <c r="G2">
        <v>0.72</v>
      </c>
      <c r="H2">
        <v>0.72</v>
      </c>
      <c r="I2">
        <v>0.72</v>
      </c>
      <c r="J2">
        <v>0.72</v>
      </c>
      <c r="K2">
        <v>0.9</v>
      </c>
      <c r="L2">
        <v>0.9</v>
      </c>
      <c r="M2">
        <v>0.9</v>
      </c>
      <c r="N2">
        <v>0.9</v>
      </c>
      <c r="O2">
        <v>0.9</v>
      </c>
      <c r="P2">
        <v>0.9</v>
      </c>
      <c r="Q2">
        <v>0.9</v>
      </c>
      <c r="R2">
        <v>0.9</v>
      </c>
      <c r="S2">
        <v>0.9</v>
      </c>
      <c r="T2">
        <v>0.9</v>
      </c>
      <c r="U2">
        <v>0.9</v>
      </c>
      <c r="V2">
        <v>0.9</v>
      </c>
      <c r="W2">
        <v>1.08</v>
      </c>
      <c r="X2">
        <v>1.26</v>
      </c>
      <c r="Y2">
        <v>1.26</v>
      </c>
      <c r="Z2">
        <v>1.44</v>
      </c>
      <c r="AA2">
        <v>1.62</v>
      </c>
      <c r="AB2">
        <v>1.62</v>
      </c>
      <c r="AC2">
        <v>1.8</v>
      </c>
      <c r="AD2">
        <v>1.8</v>
      </c>
      <c r="AE2">
        <v>3.06</v>
      </c>
      <c r="AS2">
        <v>0.18</v>
      </c>
      <c r="AT2" s="2">
        <v>0.18</v>
      </c>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3" x14ac:dyDescent="0.25">
      <c r="A3" s="65"/>
      <c r="B3" s="65"/>
      <c r="C3" s="2" t="s">
        <v>39</v>
      </c>
      <c r="D3">
        <v>8.4389806662842997</v>
      </c>
      <c r="E3">
        <v>8.4713837350395007</v>
      </c>
      <c r="F3">
        <v>9.2772238408271992</v>
      </c>
      <c r="G3">
        <v>8.2761714993440005</v>
      </c>
      <c r="H3">
        <v>8.5605998710815001</v>
      </c>
      <c r="I3">
        <v>9.3671883639828</v>
      </c>
      <c r="J3">
        <v>9.9177354352561995</v>
      </c>
      <c r="K3">
        <v>11.518920629194</v>
      </c>
      <c r="L3">
        <v>12.079669711072601</v>
      </c>
      <c r="M3">
        <v>12.1170983789644</v>
      </c>
      <c r="N3">
        <v>11.0978552994792</v>
      </c>
      <c r="O3">
        <v>10.602396773783999</v>
      </c>
      <c r="P3">
        <v>11.4333125958129</v>
      </c>
      <c r="Q3">
        <v>9.8689845950266992</v>
      </c>
      <c r="R3">
        <v>8.8298277307745998</v>
      </c>
      <c r="S3">
        <v>7.5156917565547996</v>
      </c>
      <c r="T3">
        <v>6.7317597328724998</v>
      </c>
      <c r="U3">
        <v>7.5628815066224</v>
      </c>
      <c r="V3">
        <v>7.8535102748772996</v>
      </c>
      <c r="W3">
        <v>7.6026394768015999</v>
      </c>
      <c r="X3">
        <v>7.6226606097319998</v>
      </c>
      <c r="Y3">
        <v>9.8264095114788006</v>
      </c>
      <c r="Z3">
        <v>7.6628652970128002</v>
      </c>
      <c r="AA3">
        <v>6.5855052712896001</v>
      </c>
      <c r="AB3">
        <v>6.0526674057454004</v>
      </c>
      <c r="AC3">
        <v>5.2411098879828</v>
      </c>
      <c r="AD3">
        <v>5.8080956372208004</v>
      </c>
      <c r="AE3">
        <v>6.6553326386567999</v>
      </c>
      <c r="AF3">
        <v>10.8434808937611</v>
      </c>
      <c r="AG3">
        <v>11.429646533117401</v>
      </c>
      <c r="AH3">
        <v>8.1056670999081994</v>
      </c>
      <c r="AI3">
        <v>8.6929596929936999</v>
      </c>
      <c r="AJ3">
        <v>7.8776964375703997</v>
      </c>
      <c r="AK3">
        <v>7.3392136794392</v>
      </c>
      <c r="AL3">
        <v>7.3633858042810001</v>
      </c>
      <c r="AM3">
        <v>6.8193190604616003</v>
      </c>
      <c r="AN3">
        <v>7.1267360418849997</v>
      </c>
      <c r="AO3">
        <v>8.8658384286820002</v>
      </c>
      <c r="AP3">
        <v>9.1811658147040003</v>
      </c>
      <c r="AQ3">
        <v>8.9224005665898005</v>
      </c>
      <c r="AR3">
        <v>9.5277142039496994</v>
      </c>
      <c r="AS3">
        <v>8.9778836216288003</v>
      </c>
      <c r="AT3" s="2">
        <v>7.8432173982171003</v>
      </c>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1:83" x14ac:dyDescent="0.25">
      <c r="A4" s="65"/>
      <c r="B4" s="65"/>
      <c r="C4" s="2" t="s">
        <v>40</v>
      </c>
      <c r="D4">
        <v>1.35</v>
      </c>
      <c r="E4">
        <v>1.35</v>
      </c>
      <c r="F4">
        <v>1.5840000000000001</v>
      </c>
      <c r="G4">
        <v>1.5625396827</v>
      </c>
      <c r="H4">
        <v>1.7337142858500001</v>
      </c>
      <c r="I4">
        <v>1.89952380945</v>
      </c>
      <c r="J4">
        <v>2.0599682539500002</v>
      </c>
      <c r="K4">
        <v>1.8458730157500001</v>
      </c>
      <c r="L4">
        <v>2.0009523811499998</v>
      </c>
      <c r="M4">
        <v>1.9714444443000001</v>
      </c>
      <c r="N4">
        <v>1.7653968252000001</v>
      </c>
      <c r="O4">
        <v>1.56471428565</v>
      </c>
      <c r="P4">
        <v>1.8829206351000001</v>
      </c>
      <c r="Q4">
        <v>2.3588888890500002</v>
      </c>
      <c r="R4">
        <v>2.1555238095</v>
      </c>
      <c r="S4">
        <v>2.2837777776000001</v>
      </c>
      <c r="T4">
        <v>2.2462222221000001</v>
      </c>
      <c r="U4">
        <v>2.8397142854999999</v>
      </c>
      <c r="V4">
        <v>2.1711111111000001</v>
      </c>
      <c r="W4">
        <v>1.9811587302</v>
      </c>
      <c r="X4">
        <v>2.2457142855000001</v>
      </c>
      <c r="Y4">
        <v>2.2054761904500002</v>
      </c>
      <c r="Z4">
        <v>2.1652380953999999</v>
      </c>
      <c r="AA4">
        <v>3.6833333332499998</v>
      </c>
      <c r="AB4">
        <v>5.6666666655000002</v>
      </c>
      <c r="AC4">
        <v>6.0916666680000002</v>
      </c>
      <c r="AD4">
        <v>6.7999999994999998</v>
      </c>
      <c r="AE4">
        <v>5.2416666674999997</v>
      </c>
      <c r="AF4">
        <v>6.0916666680000002</v>
      </c>
      <c r="AG4">
        <v>6.658333335</v>
      </c>
      <c r="AH4">
        <v>7.65</v>
      </c>
      <c r="AI4">
        <v>8.1</v>
      </c>
      <c r="AJ4">
        <v>8.1</v>
      </c>
      <c r="AK4">
        <v>6.3</v>
      </c>
      <c r="AL4">
        <v>7.2</v>
      </c>
      <c r="AM4">
        <v>10.35</v>
      </c>
      <c r="AN4">
        <v>13.05</v>
      </c>
      <c r="AO4">
        <v>11.7</v>
      </c>
      <c r="AP4">
        <v>11.7</v>
      </c>
      <c r="AQ4">
        <v>12.6</v>
      </c>
      <c r="AR4">
        <v>12.15</v>
      </c>
      <c r="AS4">
        <v>15.75</v>
      </c>
      <c r="AT4" s="2">
        <v>17.100000000000001</v>
      </c>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row>
    <row r="5" spans="1:83" x14ac:dyDescent="0.25">
      <c r="A5" s="65"/>
      <c r="B5" s="65"/>
      <c r="C5" s="2" t="s">
        <v>41</v>
      </c>
      <c r="D5">
        <v>102.12</v>
      </c>
      <c r="E5">
        <v>104.04</v>
      </c>
      <c r="F5">
        <v>105.96</v>
      </c>
      <c r="G5">
        <v>107.88</v>
      </c>
      <c r="H5">
        <v>109.8</v>
      </c>
      <c r="I5">
        <v>111.84</v>
      </c>
      <c r="J5">
        <v>113.88</v>
      </c>
      <c r="K5">
        <v>115.92</v>
      </c>
      <c r="L5">
        <v>117.96</v>
      </c>
      <c r="M5">
        <v>120.12</v>
      </c>
      <c r="N5">
        <v>122.4</v>
      </c>
      <c r="O5">
        <v>124.56</v>
      </c>
      <c r="P5">
        <v>126.84</v>
      </c>
      <c r="Q5">
        <v>129.12</v>
      </c>
      <c r="R5">
        <v>131.52000000000001</v>
      </c>
      <c r="S5">
        <v>133.91999999999999</v>
      </c>
      <c r="T5">
        <v>136.32</v>
      </c>
      <c r="U5">
        <v>138.84</v>
      </c>
      <c r="V5">
        <v>141.36000000000001</v>
      </c>
      <c r="W5">
        <v>146.20833293000001</v>
      </c>
      <c r="X5">
        <v>146.47333339100001</v>
      </c>
      <c r="Y5">
        <v>146.73857194799999</v>
      </c>
      <c r="Z5">
        <v>147.004047388</v>
      </c>
      <c r="AA5">
        <v>147.39107165999999</v>
      </c>
      <c r="AB5">
        <v>147.89999947800001</v>
      </c>
      <c r="AC5">
        <v>148.40964279900001</v>
      </c>
      <c r="AD5">
        <v>170.21166713299999</v>
      </c>
      <c r="AE5">
        <v>170.86535674199999</v>
      </c>
      <c r="AF5">
        <v>119.95428580799999</v>
      </c>
      <c r="AG5">
        <v>136.54464339</v>
      </c>
      <c r="AH5">
        <v>133.379999844</v>
      </c>
      <c r="AI5">
        <v>136.81107169500001</v>
      </c>
      <c r="AJ5">
        <v>143.79761859999999</v>
      </c>
      <c r="AK5">
        <v>151.16499999999999</v>
      </c>
      <c r="AL5">
        <v>159.70500043199999</v>
      </c>
      <c r="AM5">
        <v>168.58333288</v>
      </c>
      <c r="AN5">
        <v>177.92906249999999</v>
      </c>
      <c r="AO5">
        <v>187.87416716600001</v>
      </c>
      <c r="AP5">
        <v>193.00312449</v>
      </c>
      <c r="AQ5">
        <v>198.30562499999999</v>
      </c>
      <c r="AR5">
        <v>221.010417244</v>
      </c>
      <c r="AS5">
        <v>226.63666607799999</v>
      </c>
      <c r="AT5" s="2">
        <v>234.13</v>
      </c>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row>
    <row r="6" spans="1:83" x14ac:dyDescent="0.25">
      <c r="A6" s="65"/>
      <c r="B6" s="65"/>
      <c r="C6" s="2" t="s">
        <v>42</v>
      </c>
      <c r="D6">
        <v>1.2079522601399999</v>
      </c>
      <c r="E6">
        <v>1.3451200596388599</v>
      </c>
      <c r="F6">
        <v>1.48818897713094</v>
      </c>
      <c r="G6">
        <v>1.63722008143496</v>
      </c>
      <c r="H6">
        <v>1.9042915853181099</v>
      </c>
      <c r="I6">
        <v>2.1832263910376901</v>
      </c>
      <c r="J6">
        <v>2.70977962910202</v>
      </c>
      <c r="K6">
        <v>3.0186678249721899</v>
      </c>
      <c r="L6">
        <v>3.7109182210513398</v>
      </c>
      <c r="M6">
        <v>2.2800274014009299</v>
      </c>
      <c r="N6">
        <v>2.7228486034770398</v>
      </c>
      <c r="O6">
        <v>3.0514348177846098</v>
      </c>
      <c r="P6">
        <v>3.2568733123017402</v>
      </c>
      <c r="Q6">
        <v>3.4688846059723502</v>
      </c>
      <c r="R6">
        <v>3.9711858813081</v>
      </c>
      <c r="S6">
        <v>4.2027119945701799</v>
      </c>
      <c r="T6">
        <v>4.7371038012406297</v>
      </c>
      <c r="U6">
        <v>5.2908883192642797</v>
      </c>
      <c r="V6">
        <v>5.7099264148340501</v>
      </c>
      <c r="W6">
        <v>6.7723618300825503</v>
      </c>
      <c r="X6">
        <v>7.3918132027272403</v>
      </c>
      <c r="Y6">
        <v>7.8675239941008002</v>
      </c>
      <c r="Z6">
        <v>9.0256821502121198</v>
      </c>
      <c r="AA6">
        <v>8.8607026646783105</v>
      </c>
      <c r="AB6">
        <v>11.6361812916328</v>
      </c>
      <c r="AC6">
        <v>13.272819039470299</v>
      </c>
      <c r="AD6">
        <v>15.324467020423899</v>
      </c>
      <c r="AE6">
        <v>17.444387165036101</v>
      </c>
      <c r="AF6">
        <v>18.885258975271402</v>
      </c>
      <c r="AG6">
        <v>21.701125420268198</v>
      </c>
      <c r="AH6">
        <v>23.832368195777299</v>
      </c>
      <c r="AI6">
        <v>24.849824385624601</v>
      </c>
      <c r="AJ6">
        <v>25.277386744483898</v>
      </c>
      <c r="AK6">
        <v>25.886547363851399</v>
      </c>
      <c r="AL6">
        <v>28.943777439836701</v>
      </c>
      <c r="AM6">
        <v>29.1390112880344</v>
      </c>
      <c r="AN6">
        <v>33.063259480811503</v>
      </c>
      <c r="AO6">
        <v>33.962673744484199</v>
      </c>
      <c r="AP6">
        <v>34.974736647183398</v>
      </c>
      <c r="AQ6">
        <v>36.004495615988098</v>
      </c>
      <c r="AR6">
        <v>36.463945766890603</v>
      </c>
      <c r="AS6">
        <v>36.920183308761302</v>
      </c>
      <c r="AT6" s="2">
        <v>38.794951238287702</v>
      </c>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row>
    <row r="7" spans="1:83" x14ac:dyDescent="0.25">
      <c r="A7" s="65"/>
      <c r="B7" s="65"/>
      <c r="C7" s="10" t="s">
        <v>23</v>
      </c>
      <c r="D7">
        <f>SUM(D2:D6)</f>
        <v>113.83693292642431</v>
      </c>
      <c r="E7">
        <f t="shared" ref="E7:AT7" si="0">SUM(E2:E6)</f>
        <v>115.92650379467837</v>
      </c>
      <c r="F7">
        <f t="shared" si="0"/>
        <v>119.02941281795815</v>
      </c>
      <c r="G7">
        <f t="shared" si="0"/>
        <v>120.07593126347896</v>
      </c>
      <c r="H7">
        <f t="shared" si="0"/>
        <v>122.71860574224961</v>
      </c>
      <c r="I7">
        <f t="shared" si="0"/>
        <v>126.0099385644705</v>
      </c>
      <c r="J7">
        <f t="shared" si="0"/>
        <v>129.28748331830823</v>
      </c>
      <c r="K7">
        <f t="shared" si="0"/>
        <v>133.20346146991619</v>
      </c>
      <c r="L7">
        <f t="shared" si="0"/>
        <v>136.65154031327393</v>
      </c>
      <c r="M7">
        <f t="shared" si="0"/>
        <v>137.38857022466533</v>
      </c>
      <c r="N7">
        <f t="shared" si="0"/>
        <v>138.88610072815626</v>
      </c>
      <c r="O7">
        <f t="shared" si="0"/>
        <v>140.67854587721862</v>
      </c>
      <c r="P7">
        <f t="shared" si="0"/>
        <v>144.31310654321464</v>
      </c>
      <c r="Q7">
        <f t="shared" si="0"/>
        <v>145.71675809004907</v>
      </c>
      <c r="R7">
        <f t="shared" si="0"/>
        <v>147.3765374215827</v>
      </c>
      <c r="S7">
        <f t="shared" si="0"/>
        <v>148.82218152872497</v>
      </c>
      <c r="T7">
        <f t="shared" si="0"/>
        <v>150.93508575621314</v>
      </c>
      <c r="U7">
        <f t="shared" si="0"/>
        <v>155.43348411138666</v>
      </c>
      <c r="V7">
        <f t="shared" si="0"/>
        <v>157.99454780081138</v>
      </c>
      <c r="W7">
        <f t="shared" si="0"/>
        <v>163.64449296708418</v>
      </c>
      <c r="X7">
        <f t="shared" si="0"/>
        <v>164.99352148895923</v>
      </c>
      <c r="Y7">
        <f t="shared" si="0"/>
        <v>167.89798164402958</v>
      </c>
      <c r="Z7">
        <f t="shared" si="0"/>
        <v>167.29783293062491</v>
      </c>
      <c r="AA7">
        <f t="shared" si="0"/>
        <v>168.14061292921789</v>
      </c>
      <c r="AB7">
        <f t="shared" si="0"/>
        <v>172.8755148408782</v>
      </c>
      <c r="AC7">
        <f t="shared" si="0"/>
        <v>174.81523839445313</v>
      </c>
      <c r="AD7">
        <f t="shared" si="0"/>
        <v>199.94422979014468</v>
      </c>
      <c r="AE7">
        <f t="shared" si="0"/>
        <v>203.26674321319288</v>
      </c>
      <c r="AF7">
        <f t="shared" si="0"/>
        <v>155.77469234503249</v>
      </c>
      <c r="AG7">
        <f t="shared" si="0"/>
        <v>176.3337486783856</v>
      </c>
      <c r="AH7">
        <f t="shared" si="0"/>
        <v>172.9680351396855</v>
      </c>
      <c r="AI7">
        <f t="shared" si="0"/>
        <v>178.4538557736183</v>
      </c>
      <c r="AJ7">
        <f t="shared" si="0"/>
        <v>185.05270178205427</v>
      </c>
      <c r="AK7">
        <f t="shared" si="0"/>
        <v>190.69076104329059</v>
      </c>
      <c r="AL7">
        <f t="shared" si="0"/>
        <v>203.21216367611771</v>
      </c>
      <c r="AM7">
        <f t="shared" si="0"/>
        <v>214.89166322849599</v>
      </c>
      <c r="AN7">
        <f t="shared" si="0"/>
        <v>231.16905802269648</v>
      </c>
      <c r="AO7">
        <f t="shared" si="0"/>
        <v>242.40267933916621</v>
      </c>
      <c r="AP7">
        <f t="shared" si="0"/>
        <v>248.85902695188739</v>
      </c>
      <c r="AQ7">
        <f t="shared" si="0"/>
        <v>255.83252118257789</v>
      </c>
      <c r="AR7">
        <f t="shared" si="0"/>
        <v>279.15207721484029</v>
      </c>
      <c r="AS7">
        <f t="shared" si="0"/>
        <v>288.46473300839011</v>
      </c>
      <c r="AT7" s="2">
        <f t="shared" si="0"/>
        <v>298.04816863650478</v>
      </c>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row>
    <row r="8" spans="1:83" s="6" customFormat="1" x14ac:dyDescent="0.25">
      <c r="A8" s="5"/>
      <c r="B8" s="5"/>
      <c r="C8" s="11" t="s">
        <v>28</v>
      </c>
      <c r="D8" s="6">
        <f>'01_Useful Forecast'!D26</f>
        <v>113.83693292642431</v>
      </c>
      <c r="E8" s="6">
        <f>'01_Useful Forecast'!E26</f>
        <v>115.92650379467837</v>
      </c>
      <c r="F8" s="6">
        <f>'01_Useful Forecast'!F26</f>
        <v>119.02941281795815</v>
      </c>
      <c r="G8" s="6">
        <f>'01_Useful Forecast'!G26</f>
        <v>120.07593126347896</v>
      </c>
      <c r="H8" s="6">
        <f>'01_Useful Forecast'!H26</f>
        <v>122.71860574224961</v>
      </c>
      <c r="I8" s="6">
        <f>'01_Useful Forecast'!I26</f>
        <v>126.0099385644705</v>
      </c>
      <c r="J8" s="6">
        <f>'01_Useful Forecast'!J26</f>
        <v>129.28748331830823</v>
      </c>
      <c r="K8" s="6">
        <f>'01_Useful Forecast'!K26</f>
        <v>133.20346146991619</v>
      </c>
      <c r="L8" s="6">
        <f>'01_Useful Forecast'!L26</f>
        <v>136.65154031327393</v>
      </c>
      <c r="M8" s="6">
        <f>'01_Useful Forecast'!M26</f>
        <v>137.38857022466533</v>
      </c>
      <c r="N8" s="6">
        <f>'01_Useful Forecast'!N26</f>
        <v>138.88610072815626</v>
      </c>
      <c r="O8" s="6">
        <f>'01_Useful Forecast'!O26</f>
        <v>140.67854587721862</v>
      </c>
      <c r="P8" s="6">
        <f>'01_Useful Forecast'!P26</f>
        <v>144.31310654321464</v>
      </c>
      <c r="Q8" s="6">
        <f>'01_Useful Forecast'!Q26</f>
        <v>145.71675809004907</v>
      </c>
      <c r="R8" s="6">
        <f>'01_Useful Forecast'!R26</f>
        <v>147.3765374215827</v>
      </c>
      <c r="S8" s="6">
        <f>'01_Useful Forecast'!S26</f>
        <v>148.82218152872497</v>
      </c>
      <c r="T8" s="6">
        <f>'01_Useful Forecast'!T26</f>
        <v>150.93508575621314</v>
      </c>
      <c r="U8" s="6">
        <f>'01_Useful Forecast'!U26</f>
        <v>155.43348411138666</v>
      </c>
      <c r="V8" s="6">
        <f>'01_Useful Forecast'!V26</f>
        <v>157.99454780081138</v>
      </c>
      <c r="W8" s="6">
        <f>'01_Useful Forecast'!W26</f>
        <v>163.64449296708418</v>
      </c>
      <c r="X8" s="6">
        <f>'01_Useful Forecast'!X26</f>
        <v>164.99352148895923</v>
      </c>
      <c r="Y8" s="6">
        <f>'01_Useful Forecast'!Y26</f>
        <v>167.89798164402958</v>
      </c>
      <c r="Z8" s="6">
        <f>'01_Useful Forecast'!Z26</f>
        <v>167.29783293062491</v>
      </c>
      <c r="AA8" s="6">
        <f>'01_Useful Forecast'!AA26</f>
        <v>168.14061292921789</v>
      </c>
      <c r="AB8" s="6">
        <f>'01_Useful Forecast'!AB26</f>
        <v>172.8755148408782</v>
      </c>
      <c r="AC8" s="6">
        <f>'01_Useful Forecast'!AC26</f>
        <v>174.81523839445313</v>
      </c>
      <c r="AD8" s="6">
        <f>'01_Useful Forecast'!AD26</f>
        <v>199.94422979014468</v>
      </c>
      <c r="AE8" s="6">
        <f>'01_Useful Forecast'!AE26</f>
        <v>203.26674321319288</v>
      </c>
      <c r="AF8" s="6">
        <f>'01_Useful Forecast'!AF26</f>
        <v>156.98667747282033</v>
      </c>
      <c r="AG8" s="6">
        <f>'01_Useful Forecast'!AG26</f>
        <v>164.42151308177114</v>
      </c>
      <c r="AH8" s="6">
        <f>'01_Useful Forecast'!AH26</f>
        <v>172.2084599744434</v>
      </c>
      <c r="AI8" s="6">
        <f>'01_Useful Forecast'!AI26</f>
        <v>180.36419402138023</v>
      </c>
      <c r="AJ8" s="6">
        <f>'01_Useful Forecast'!AJ26</f>
        <v>188.90618085667737</v>
      </c>
      <c r="AK8" s="6">
        <f>'01_Useful Forecast'!AK26</f>
        <v>197.85271328091628</v>
      </c>
      <c r="AL8" s="6">
        <f>'01_Useful Forecast'!AL26</f>
        <v>207.22295043548738</v>
      </c>
      <c r="AM8" s="6">
        <f>'01_Useful Forecast'!AM26</f>
        <v>217.03695883219575</v>
      </c>
      <c r="AN8" s="6">
        <f>'01_Useful Forecast'!AN26</f>
        <v>227.31575532601522</v>
      </c>
      <c r="AO8" s="6">
        <f>'01_Useful Forecast'!AO26</f>
        <v>238.08135212301741</v>
      </c>
      <c r="AP8" s="6">
        <f>'01_Useful Forecast'!AP26</f>
        <v>249.35680391986065</v>
      </c>
      <c r="AQ8" s="6">
        <f>'01_Useful Forecast'!AQ26</f>
        <v>261.16625727578963</v>
      </c>
      <c r="AR8" s="6">
        <f>'01_Useful Forecast'!AR26</f>
        <v>273.53500232287575</v>
      </c>
      <c r="AS8" s="6">
        <f>'01_Useful Forecast'!AS26</f>
        <v>286.4895269252367</v>
      </c>
      <c r="AT8" s="6">
        <f>'01_Useful Forecast'!AT26</f>
        <v>300.0575734032189</v>
      </c>
      <c r="AU8" s="6">
        <f>'01_Useful Forecast'!AU26</f>
        <v>300.0575734032189</v>
      </c>
      <c r="AV8" s="6">
        <f>'01_Useful Forecast'!AV26</f>
        <v>314.268197944017</v>
      </c>
      <c r="AW8" s="6">
        <f>'01_Useful Forecast'!AW26</f>
        <v>329.15183282596109</v>
      </c>
      <c r="AX8" s="6">
        <f>'01_Useful Forecast'!AX26</f>
        <v>344.74035158972407</v>
      </c>
      <c r="AY8" s="6">
        <f>'01_Useful Forecast'!AY26</f>
        <v>361.06713729601603</v>
      </c>
      <c r="AZ8" s="6">
        <f>'01_Useful Forecast'!AZ26</f>
        <v>378.16715401593876</v>
      </c>
      <c r="BA8" s="6">
        <f>'01_Useful Forecast'!BA26</f>
        <v>396.07702170710041</v>
      </c>
      <c r="BB8" s="6">
        <f>'01_Useful Forecast'!BB26</f>
        <v>414.83509463583653</v>
      </c>
      <c r="BC8" s="6">
        <f>'01_Useful Forecast'!BC26</f>
        <v>434.48154351348074</v>
      </c>
      <c r="BD8" s="6">
        <f>'01_Useful Forecast'!BD26</f>
        <v>455.05844152258231</v>
      </c>
      <c r="BE8" s="6">
        <f>'01_Useful Forecast'!BE26</f>
        <v>476.60985441729434</v>
      </c>
      <c r="BF8" s="6">
        <f>'01_Useful Forecast'!BF26</f>
        <v>499.18193489088776</v>
      </c>
      <c r="BG8" s="6">
        <f>'01_Useful Forecast'!BG26</f>
        <v>522.82302141247669</v>
      </c>
      <c r="BH8" s="6">
        <f>'01_Useful Forecast'!BH26</f>
        <v>547.58374174461903</v>
      </c>
      <c r="BI8" s="6">
        <f>'01_Useful Forecast'!BI26</f>
        <v>573.51712136347419</v>
      </c>
      <c r="BJ8" s="6">
        <f>'01_Useful Forecast'!BJ26</f>
        <v>600.67869701370307</v>
      </c>
      <c r="BK8" s="6">
        <f>'01_Useful Forecast'!BK26</f>
        <v>629.12663564129059</v>
      </c>
      <c r="BL8" s="6">
        <f>'01_Useful Forecast'!BL26</f>
        <v>658.92185895898331</v>
      </c>
      <c r="BM8" s="6">
        <f>'01_Useful Forecast'!BM26</f>
        <v>690.12817391110707</v>
      </c>
      <c r="BN8" s="6">
        <f>'01_Useful Forecast'!BN26</f>
        <v>722.81240931715195</v>
      </c>
      <c r="BO8" s="6">
        <f>'01_Useful Forecast'!BO26</f>
        <v>757.04455898675099</v>
      </c>
      <c r="BP8" s="6">
        <f>'01_Useful Forecast'!BP26</f>
        <v>792.89793161253726</v>
      </c>
      <c r="BQ8" s="6">
        <f>'01_Useful Forecast'!BQ26</f>
        <v>830.44930776187311</v>
      </c>
      <c r="BR8" s="6">
        <f>'01_Useful Forecast'!BR26</f>
        <v>869.77910430365603</v>
      </c>
      <c r="BS8" s="6">
        <f>'01_Useful Forecast'!BS26</f>
        <v>910.97154662232197</v>
      </c>
      <c r="BT8" s="6">
        <f>'01_Useful Forecast'!BT26</f>
        <v>954.11484898784408</v>
      </c>
      <c r="BU8" s="6">
        <f>'01_Useful Forecast'!BU26</f>
        <v>999.30140346799556</v>
      </c>
      <c r="BV8" s="6">
        <f>'01_Useful Forecast'!BV26</f>
        <v>1046.627977787429</v>
      </c>
      <c r="BW8" s="6">
        <f>'01_Useful Forecast'!BW26</f>
        <v>1096.1959225572989</v>
      </c>
      <c r="BX8" s="6">
        <f>'01_Useful Forecast'!BX26</f>
        <v>1148.1113883192056</v>
      </c>
      <c r="BY8" s="6">
        <f>'01_Useful Forecast'!BY26</f>
        <v>1202.485552868267</v>
      </c>
      <c r="BZ8" s="6">
        <f>'01_Useful Forecast'!BZ26</f>
        <v>1259.4348593421348</v>
      </c>
      <c r="CA8" s="6">
        <f>'01_Useful Forecast'!CA26</f>
        <v>1319.0812655858242</v>
      </c>
      <c r="CB8" s="6">
        <f>'01_Useful Forecast'!CB26</f>
        <v>1381.5525053263761</v>
      </c>
      <c r="CC8" s="6">
        <f>'01_Useful Forecast'!CC26</f>
        <v>1446.9823617166685</v>
      </c>
      <c r="CD8" s="6">
        <f>'01_Useful Forecast'!CD26</f>
        <v>1515.5109538341583</v>
      </c>
      <c r="CE8" s="6">
        <f>'01_Useful Forecast'!CE26</f>
        <v>1587.2850367481178</v>
      </c>
    </row>
    <row r="10" spans="1:83" ht="14.45" customHeight="1" x14ac:dyDescent="0.25">
      <c r="A10" s="69" t="s">
        <v>24</v>
      </c>
      <c r="B10" s="69"/>
      <c r="C10" s="2" t="s">
        <v>38</v>
      </c>
      <c r="D10">
        <f>D2/D$7</f>
        <v>6.3248366017147895E-3</v>
      </c>
      <c r="E10">
        <f t="shared" ref="E10:AT10" si="1">E2/E$7</f>
        <v>6.2108316599905232E-3</v>
      </c>
      <c r="F10">
        <f t="shared" si="1"/>
        <v>6.0489250762007663E-3</v>
      </c>
      <c r="G10">
        <f t="shared" si="1"/>
        <v>5.9962058376222451E-3</v>
      </c>
      <c r="H10">
        <f t="shared" si="1"/>
        <v>5.867080999210848E-3</v>
      </c>
      <c r="I10">
        <f t="shared" si="1"/>
        <v>5.7138350212878339E-3</v>
      </c>
      <c r="J10">
        <f t="shared" si="1"/>
        <v>5.5689845723684355E-3</v>
      </c>
      <c r="K10">
        <f t="shared" si="1"/>
        <v>6.7565811734048948E-3</v>
      </c>
      <c r="L10">
        <f t="shared" si="1"/>
        <v>6.5860948068111654E-3</v>
      </c>
      <c r="M10">
        <f t="shared" si="1"/>
        <v>6.5507632733077473E-3</v>
      </c>
      <c r="N10">
        <f t="shared" si="1"/>
        <v>6.480130087038607E-3</v>
      </c>
      <c r="O10">
        <f t="shared" si="1"/>
        <v>6.3975639951915752E-3</v>
      </c>
      <c r="P10">
        <f t="shared" si="1"/>
        <v>6.2364397909381464E-3</v>
      </c>
      <c r="Q10">
        <f t="shared" si="1"/>
        <v>6.1763657920787945E-3</v>
      </c>
      <c r="R10">
        <f t="shared" si="1"/>
        <v>6.1068065225706588E-3</v>
      </c>
      <c r="S10">
        <f t="shared" si="1"/>
        <v>6.047485601642563E-3</v>
      </c>
      <c r="T10">
        <f t="shared" si="1"/>
        <v>5.9628282946329603E-3</v>
      </c>
      <c r="U10">
        <f t="shared" si="1"/>
        <v>5.7902581618452459E-3</v>
      </c>
      <c r="V10">
        <f t="shared" si="1"/>
        <v>5.6963991006490798E-3</v>
      </c>
      <c r="W10">
        <f t="shared" si="1"/>
        <v>6.5996721332824424E-3</v>
      </c>
      <c r="X10">
        <f t="shared" si="1"/>
        <v>7.6366634800525465E-3</v>
      </c>
      <c r="Y10">
        <f t="shared" si="1"/>
        <v>7.5045571582355308E-3</v>
      </c>
      <c r="Z10">
        <f t="shared" si="1"/>
        <v>8.6074037826726624E-3</v>
      </c>
      <c r="AA10">
        <f t="shared" si="1"/>
        <v>9.634792997227689E-3</v>
      </c>
      <c r="AB10">
        <f t="shared" si="1"/>
        <v>9.3709048472891913E-3</v>
      </c>
      <c r="AC10">
        <f t="shared" si="1"/>
        <v>1.029658522066869E-2</v>
      </c>
      <c r="AD10">
        <f t="shared" si="1"/>
        <v>9.0025103594598595E-3</v>
      </c>
      <c r="AE10">
        <f t="shared" si="1"/>
        <v>1.5054110434536607E-2</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6.2399308963277883E-4</v>
      </c>
      <c r="AT10" s="2">
        <f t="shared" si="1"/>
        <v>6.0392922668659431E-4</v>
      </c>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row>
    <row r="11" spans="1:83" x14ac:dyDescent="0.25">
      <c r="A11" s="69"/>
      <c r="B11" s="69"/>
      <c r="C11" s="2" t="s">
        <v>39</v>
      </c>
      <c r="D11">
        <f>D3/D$7</f>
        <v>7.413218583233111E-2</v>
      </c>
      <c r="E11">
        <f t="shared" ref="E11:AT11" si="2">E3/E$7</f>
        <v>7.3075469868766812E-2</v>
      </c>
      <c r="F11">
        <f t="shared" si="2"/>
        <v>7.7940599900426719E-2</v>
      </c>
      <c r="G11">
        <f t="shared" si="2"/>
        <v>6.8924483135457418E-2</v>
      </c>
      <c r="H11">
        <f t="shared" si="2"/>
        <v>6.9757962285373759E-2</v>
      </c>
      <c r="I11">
        <f t="shared" si="2"/>
        <v>7.4336901284895576E-2</v>
      </c>
      <c r="J11">
        <f t="shared" si="2"/>
        <v>7.6710716155241013E-2</v>
      </c>
      <c r="K11">
        <f t="shared" si="2"/>
        <v>8.6476135845730495E-2</v>
      </c>
      <c r="L11">
        <f t="shared" si="2"/>
        <v>8.8397611057877093E-2</v>
      </c>
      <c r="M11">
        <f t="shared" si="2"/>
        <v>8.8195825599974256E-2</v>
      </c>
      <c r="N11">
        <f t="shared" si="2"/>
        <v>7.9906162253062241E-2</v>
      </c>
      <c r="O11">
        <f t="shared" si="2"/>
        <v>7.5366124291884246E-2</v>
      </c>
      <c r="P11">
        <f t="shared" si="2"/>
        <v>7.9225739571957651E-2</v>
      </c>
      <c r="Q11">
        <f t="shared" si="2"/>
        <v>6.7727176505861672E-2</v>
      </c>
      <c r="R11">
        <f t="shared" si="2"/>
        <v>5.9913388421632893E-2</v>
      </c>
      <c r="S11">
        <f t="shared" si="2"/>
        <v>5.0501152982387609E-2</v>
      </c>
      <c r="T11">
        <f t="shared" si="2"/>
        <v>4.4600363786492181E-2</v>
      </c>
      <c r="U11">
        <f t="shared" si="2"/>
        <v>4.865670707865425E-2</v>
      </c>
      <c r="V11">
        <f t="shared" si="2"/>
        <v>4.9707476518610398E-2</v>
      </c>
      <c r="W11">
        <f t="shared" si="2"/>
        <v>4.6458266568926411E-2</v>
      </c>
      <c r="X11">
        <f t="shared" si="2"/>
        <v>4.6199757062837653E-2</v>
      </c>
      <c r="Y11">
        <f t="shared" si="2"/>
        <v>5.8526072888192018E-2</v>
      </c>
      <c r="Z11">
        <f t="shared" si="2"/>
        <v>4.5803733155291008E-2</v>
      </c>
      <c r="AA11">
        <f t="shared" si="2"/>
        <v>3.9166654364831528E-2</v>
      </c>
      <c r="AB11">
        <f t="shared" si="2"/>
        <v>3.501171008119066E-2</v>
      </c>
      <c r="AC11">
        <f t="shared" si="2"/>
        <v>2.9980852562502353E-2</v>
      </c>
      <c r="AD11">
        <f t="shared" si="2"/>
        <v>2.9048578412674369E-2</v>
      </c>
      <c r="AE11">
        <f t="shared" si="2"/>
        <v>3.2741866836900453E-2</v>
      </c>
      <c r="AF11">
        <f t="shared" si="2"/>
        <v>6.9610029270630036E-2</v>
      </c>
      <c r="AG11">
        <f t="shared" si="2"/>
        <v>6.4818258664504927E-2</v>
      </c>
      <c r="AH11">
        <f t="shared" si="2"/>
        <v>4.6862225690210486E-2</v>
      </c>
      <c r="AI11">
        <f t="shared" si="2"/>
        <v>4.8712647061105542E-2</v>
      </c>
      <c r="AJ11">
        <f t="shared" si="2"/>
        <v>4.2570015793924221E-2</v>
      </c>
      <c r="AK11">
        <f t="shared" si="2"/>
        <v>3.8487515804570376E-2</v>
      </c>
      <c r="AL11">
        <f t="shared" si="2"/>
        <v>3.6234965816400948E-2</v>
      </c>
      <c r="AM11">
        <f t="shared" si="2"/>
        <v>3.1733753455156451E-2</v>
      </c>
      <c r="AN11">
        <f t="shared" si="2"/>
        <v>3.0829108803935548E-2</v>
      </c>
      <c r="AO11">
        <f t="shared" si="2"/>
        <v>3.6574836766870268E-2</v>
      </c>
      <c r="AP11">
        <f t="shared" si="2"/>
        <v>3.6893039111974911E-2</v>
      </c>
      <c r="AQ11">
        <f t="shared" si="2"/>
        <v>3.4875943548327168E-2</v>
      </c>
      <c r="AR11">
        <f t="shared" si="2"/>
        <v>3.4130909212676232E-2</v>
      </c>
      <c r="AS11">
        <f t="shared" si="2"/>
        <v>3.1122985219020429E-2</v>
      </c>
      <c r="AT11" s="2">
        <f t="shared" si="2"/>
        <v>2.6315267878000533E-2</v>
      </c>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row>
    <row r="12" spans="1:83" x14ac:dyDescent="0.25">
      <c r="A12" s="69"/>
      <c r="B12" s="69"/>
      <c r="C12" s="2" t="s">
        <v>40</v>
      </c>
      <c r="D12">
        <f>D4/D$7</f>
        <v>1.1859068628215232E-2</v>
      </c>
      <c r="E12">
        <f t="shared" ref="E12:AT12" si="3">E4/E$7</f>
        <v>1.1645309362482233E-2</v>
      </c>
      <c r="F12">
        <f t="shared" si="3"/>
        <v>1.3307635167641687E-2</v>
      </c>
      <c r="G12">
        <f t="shared" si="3"/>
        <v>1.3012929954058542E-2</v>
      </c>
      <c r="H12">
        <f t="shared" si="3"/>
        <v>1.4127558534126308E-2</v>
      </c>
      <c r="I12">
        <f t="shared" si="3"/>
        <v>1.5074396758618734E-2</v>
      </c>
      <c r="J12">
        <f t="shared" si="3"/>
        <v>1.593323809141152E-2</v>
      </c>
      <c r="K12">
        <f t="shared" si="3"/>
        <v>1.3857545407458408E-2</v>
      </c>
      <c r="L12">
        <f t="shared" si="3"/>
        <v>1.4642735651298276E-2</v>
      </c>
      <c r="M12">
        <f t="shared" si="3"/>
        <v>1.4349406512318936E-2</v>
      </c>
      <c r="N12">
        <f t="shared" si="3"/>
        <v>1.2711112313934396E-2</v>
      </c>
      <c r="O12">
        <f t="shared" si="3"/>
        <v>1.1122621974040384E-2</v>
      </c>
      <c r="P12">
        <f t="shared" si="3"/>
        <v>1.304746796879574E-2</v>
      </c>
      <c r="Q12">
        <f t="shared" si="3"/>
        <v>1.6188178490714637E-2</v>
      </c>
      <c r="R12">
        <f t="shared" si="3"/>
        <v>1.4625963177123282E-2</v>
      </c>
      <c r="S12">
        <f t="shared" si="3"/>
        <v>1.5345681363763613E-2</v>
      </c>
      <c r="T12">
        <f t="shared" si="3"/>
        <v>1.4882041579968003E-2</v>
      </c>
      <c r="U12">
        <f t="shared" si="3"/>
        <v>1.8269643132138795E-2</v>
      </c>
      <c r="V12">
        <f t="shared" si="3"/>
        <v>1.3741683756310295E-2</v>
      </c>
      <c r="W12">
        <f t="shared" si="3"/>
        <v>1.2106479688250155E-2</v>
      </c>
      <c r="X12">
        <f t="shared" si="3"/>
        <v>1.3610924024373134E-2</v>
      </c>
      <c r="Y12">
        <f t="shared" si="3"/>
        <v>1.3135811216158396E-2</v>
      </c>
      <c r="Z12">
        <f t="shared" si="3"/>
        <v>1.2942415675508965E-2</v>
      </c>
      <c r="AA12">
        <f t="shared" si="3"/>
        <v>2.1906268028180506E-2</v>
      </c>
      <c r="AB12">
        <f t="shared" si="3"/>
        <v>3.2778885261546931E-2</v>
      </c>
      <c r="AC12">
        <f t="shared" si="3"/>
        <v>3.484631387942716E-2</v>
      </c>
      <c r="AD12">
        <f t="shared" si="3"/>
        <v>3.4009483577680993E-2</v>
      </c>
      <c r="AE12">
        <f t="shared" si="3"/>
        <v>2.5787133618815187E-2</v>
      </c>
      <c r="AF12">
        <f t="shared" si="3"/>
        <v>3.9105624773164621E-2</v>
      </c>
      <c r="AG12">
        <f t="shared" si="3"/>
        <v>3.775983545353026E-2</v>
      </c>
      <c r="AH12">
        <f t="shared" si="3"/>
        <v>4.422782506503016E-2</v>
      </c>
      <c r="AI12">
        <f t="shared" si="3"/>
        <v>4.5389885048353555E-2</v>
      </c>
      <c r="AJ12">
        <f t="shared" si="3"/>
        <v>4.3771314452570223E-2</v>
      </c>
      <c r="AK12">
        <f t="shared" si="3"/>
        <v>3.3037783086773534E-2</v>
      </c>
      <c r="AL12">
        <f t="shared" si="3"/>
        <v>3.5430949947836084E-2</v>
      </c>
      <c r="AM12">
        <f t="shared" si="3"/>
        <v>4.8163804237462499E-2</v>
      </c>
      <c r="AN12">
        <f t="shared" si="3"/>
        <v>5.6452191792548359E-2</v>
      </c>
      <c r="AO12">
        <f t="shared" si="3"/>
        <v>4.8266793221495435E-2</v>
      </c>
      <c r="AP12">
        <f t="shared" si="3"/>
        <v>4.7014569426336271E-2</v>
      </c>
      <c r="AQ12">
        <f t="shared" si="3"/>
        <v>4.9250970680963041E-2</v>
      </c>
      <c r="AR12">
        <f t="shared" si="3"/>
        <v>4.3524662690040274E-2</v>
      </c>
      <c r="AS12">
        <f t="shared" si="3"/>
        <v>5.4599395342868152E-2</v>
      </c>
      <c r="AT12" s="2">
        <f t="shared" si="3"/>
        <v>5.7373276535226468E-2</v>
      </c>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row>
    <row r="13" spans="1:83" x14ac:dyDescent="0.25">
      <c r="A13" s="69"/>
      <c r="B13" s="69"/>
      <c r="C13" s="2" t="s">
        <v>41</v>
      </c>
      <c r="D13">
        <f>D5/D$7</f>
        <v>0.89707265800988101</v>
      </c>
      <c r="E13">
        <f t="shared" ref="E13:AT13" si="4">E5/E$7</f>
        <v>0.89746517486863076</v>
      </c>
      <c r="F13">
        <f t="shared" si="4"/>
        <v>0.89020014038087947</v>
      </c>
      <c r="G13">
        <f t="shared" si="4"/>
        <v>0.89843150800373306</v>
      </c>
      <c r="H13">
        <f t="shared" si="4"/>
        <v>0.89472985237965441</v>
      </c>
      <c r="I13">
        <f t="shared" si="4"/>
        <v>0.88754903997337697</v>
      </c>
      <c r="J13">
        <f t="shared" si="4"/>
        <v>0.8808277265296075</v>
      </c>
      <c r="K13">
        <f t="shared" si="4"/>
        <v>0.87024765513455038</v>
      </c>
      <c r="L13">
        <f t="shared" si="4"/>
        <v>0.8632174926793833</v>
      </c>
      <c r="M13">
        <f t="shared" si="4"/>
        <v>0.87430853821080745</v>
      </c>
      <c r="N13">
        <f t="shared" si="4"/>
        <v>0.8812976918372506</v>
      </c>
      <c r="O13">
        <f t="shared" si="4"/>
        <v>0.88542285693451395</v>
      </c>
      <c r="P13">
        <f t="shared" si="4"/>
        <v>0.87892224786954942</v>
      </c>
      <c r="Q13">
        <f t="shared" si="4"/>
        <v>0.88610261230357112</v>
      </c>
      <c r="R13">
        <f t="shared" si="4"/>
        <v>0.89240799316499231</v>
      </c>
      <c r="S13">
        <f t="shared" si="4"/>
        <v>0.89986585752441328</v>
      </c>
      <c r="T13">
        <f t="shared" si="4"/>
        <v>0.90316972569373899</v>
      </c>
      <c r="U13">
        <f t="shared" si="4"/>
        <v>0.89324382576732664</v>
      </c>
      <c r="V13">
        <f t="shared" si="4"/>
        <v>0.8947144187419489</v>
      </c>
      <c r="W13">
        <f t="shared" si="4"/>
        <v>0.89345098193685435</v>
      </c>
      <c r="X13">
        <f t="shared" si="4"/>
        <v>0.88775202849889756</v>
      </c>
      <c r="Y13">
        <f t="shared" si="4"/>
        <v>0.8739746035727165</v>
      </c>
      <c r="Z13">
        <f t="shared" si="4"/>
        <v>0.87869666219143239</v>
      </c>
      <c r="AA13">
        <f t="shared" si="4"/>
        <v>0.87659411424916822</v>
      </c>
      <c r="AB13">
        <f t="shared" si="4"/>
        <v>0.85552890248299951</v>
      </c>
      <c r="AC13">
        <f t="shared" si="4"/>
        <v>0.84895140813827952</v>
      </c>
      <c r="AD13">
        <f t="shared" si="4"/>
        <v>0.85129572036986978</v>
      </c>
      <c r="AE13">
        <f t="shared" si="4"/>
        <v>0.84059671563090255</v>
      </c>
      <c r="AF13">
        <f t="shared" si="4"/>
        <v>0.77004989708025073</v>
      </c>
      <c r="AG13">
        <f t="shared" si="4"/>
        <v>0.77435343156597447</v>
      </c>
      <c r="AH13">
        <f t="shared" si="4"/>
        <v>0.77112513729074272</v>
      </c>
      <c r="AI13">
        <f t="shared" si="4"/>
        <v>0.7666467676022356</v>
      </c>
      <c r="AJ13">
        <f t="shared" si="4"/>
        <v>0.77706305941621734</v>
      </c>
      <c r="AK13">
        <f t="shared" si="4"/>
        <v>0.79272325084319384</v>
      </c>
      <c r="AL13">
        <f t="shared" si="4"/>
        <v>0.78590276065629605</v>
      </c>
      <c r="AM13">
        <f t="shared" si="4"/>
        <v>0.78450383019626047</v>
      </c>
      <c r="AN13">
        <f t="shared" si="4"/>
        <v>0.76969238020830055</v>
      </c>
      <c r="AO13">
        <f t="shared" si="4"/>
        <v>0.77504987848393081</v>
      </c>
      <c r="AP13">
        <f t="shared" si="4"/>
        <v>0.77555203383204518</v>
      </c>
      <c r="AQ13">
        <f t="shared" si="4"/>
        <v>0.77513845418611516</v>
      </c>
      <c r="AR13">
        <f t="shared" si="4"/>
        <v>0.79172048243046578</v>
      </c>
      <c r="AS13">
        <f t="shared" si="4"/>
        <v>0.785665074944909</v>
      </c>
      <c r="AT13" s="2">
        <f t="shared" si="4"/>
        <v>0.78554416580073516</v>
      </c>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row>
    <row r="14" spans="1:83" x14ac:dyDescent="0.25">
      <c r="A14" s="69"/>
      <c r="B14" s="69"/>
      <c r="C14" s="2" t="s">
        <v>42</v>
      </c>
      <c r="D14">
        <f>D6/D$7</f>
        <v>1.0611250927857745E-2</v>
      </c>
      <c r="E14">
        <f t="shared" ref="E14:AT14" si="5">E6/E$7</f>
        <v>1.1603214240129684E-2</v>
      </c>
      <c r="F14">
        <f t="shared" si="5"/>
        <v>1.2502699474851267E-2</v>
      </c>
      <c r="G14">
        <f t="shared" si="5"/>
        <v>1.3634873069128715E-2</v>
      </c>
      <c r="H14">
        <f t="shared" si="5"/>
        <v>1.5517545801634704E-2</v>
      </c>
      <c r="I14">
        <f t="shared" si="5"/>
        <v>1.7325826961820837E-2</v>
      </c>
      <c r="J14">
        <f t="shared" si="5"/>
        <v>2.0959334651371404E-2</v>
      </c>
      <c r="K14">
        <f t="shared" si="5"/>
        <v>2.2662082438855778E-2</v>
      </c>
      <c r="L14">
        <f t="shared" si="5"/>
        <v>2.7156065804630175E-2</v>
      </c>
      <c r="M14">
        <f t="shared" si="5"/>
        <v>1.6595466403591681E-2</v>
      </c>
      <c r="N14">
        <f t="shared" si="5"/>
        <v>1.9604903508714022E-2</v>
      </c>
      <c r="O14">
        <f t="shared" si="5"/>
        <v>2.1690832804369758E-2</v>
      </c>
      <c r="P14">
        <f t="shared" si="5"/>
        <v>2.2568104798758992E-2</v>
      </c>
      <c r="Q14">
        <f t="shared" si="5"/>
        <v>2.3805666907773724E-2</v>
      </c>
      <c r="R14">
        <f t="shared" si="5"/>
        <v>2.6945848713680907E-2</v>
      </c>
      <c r="S14">
        <f t="shared" si="5"/>
        <v>2.8239822527792953E-2</v>
      </c>
      <c r="T14">
        <f t="shared" si="5"/>
        <v>3.1385040645167755E-2</v>
      </c>
      <c r="U14">
        <f t="shared" si="5"/>
        <v>3.403956586003519E-2</v>
      </c>
      <c r="V14">
        <f t="shared" si="5"/>
        <v>3.6140021882481228E-2</v>
      </c>
      <c r="W14">
        <f t="shared" si="5"/>
        <v>4.138459967268656E-2</v>
      </c>
      <c r="X14">
        <f t="shared" si="5"/>
        <v>4.4800626933839176E-2</v>
      </c>
      <c r="Y14">
        <f t="shared" si="5"/>
        <v>4.6858955164697583E-2</v>
      </c>
      <c r="Z14">
        <f t="shared" si="5"/>
        <v>5.3949785195095093E-2</v>
      </c>
      <c r="AA14">
        <f t="shared" si="5"/>
        <v>5.269817036059217E-2</v>
      </c>
      <c r="AB14">
        <f t="shared" si="5"/>
        <v>6.7309597326973836E-2</v>
      </c>
      <c r="AC14">
        <f t="shared" si="5"/>
        <v>7.5924840199122157E-2</v>
      </c>
      <c r="AD14">
        <f t="shared" si="5"/>
        <v>7.6643707280315068E-2</v>
      </c>
      <c r="AE14">
        <f t="shared" si="5"/>
        <v>8.5820173478845241E-2</v>
      </c>
      <c r="AF14">
        <f t="shared" si="5"/>
        <v>0.12123444887595462</v>
      </c>
      <c r="AG14">
        <f t="shared" si="5"/>
        <v>0.12306847431599036</v>
      </c>
      <c r="AH14">
        <f t="shared" si="5"/>
        <v>0.13778481195401659</v>
      </c>
      <c r="AI14">
        <f t="shared" si="5"/>
        <v>0.13925070028830541</v>
      </c>
      <c r="AJ14">
        <f t="shared" si="5"/>
        <v>0.13659561033728829</v>
      </c>
      <c r="AK14">
        <f t="shared" si="5"/>
        <v>0.1357514502654622</v>
      </c>
      <c r="AL14">
        <f t="shared" si="5"/>
        <v>0.14243132357946686</v>
      </c>
      <c r="AM14">
        <f t="shared" si="5"/>
        <v>0.13559861211112068</v>
      </c>
      <c r="AN14">
        <f t="shared" si="5"/>
        <v>0.14302631919521561</v>
      </c>
      <c r="AO14">
        <f t="shared" si="5"/>
        <v>0.14010849152770349</v>
      </c>
      <c r="AP14">
        <f t="shared" si="5"/>
        <v>0.14054035762964373</v>
      </c>
      <c r="AQ14">
        <f t="shared" si="5"/>
        <v>0.14073463158459462</v>
      </c>
      <c r="AR14">
        <f t="shared" si="5"/>
        <v>0.13062394566681773</v>
      </c>
      <c r="AS14">
        <f t="shared" si="5"/>
        <v>0.12798855140356954</v>
      </c>
      <c r="AT14" s="2">
        <f t="shared" si="5"/>
        <v>0.13016336055935127</v>
      </c>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row>
    <row r="16" spans="1:83" ht="14.45" customHeight="1" outlineLevel="1" x14ac:dyDescent="0.25">
      <c r="A16" s="69" t="s">
        <v>184</v>
      </c>
      <c r="B16" s="4" t="s">
        <v>25</v>
      </c>
      <c r="C16" s="12" t="s">
        <v>19</v>
      </c>
      <c r="D16">
        <f>D10</f>
        <v>6.3248366017147895E-3</v>
      </c>
      <c r="E16">
        <f t="shared" ref="E16:AT16" si="6">E10</f>
        <v>6.2108316599905232E-3</v>
      </c>
      <c r="F16">
        <f t="shared" si="6"/>
        <v>6.0489250762007663E-3</v>
      </c>
      <c r="G16">
        <f t="shared" si="6"/>
        <v>5.9962058376222451E-3</v>
      </c>
      <c r="H16">
        <f t="shared" si="6"/>
        <v>5.867080999210848E-3</v>
      </c>
      <c r="I16">
        <f t="shared" si="6"/>
        <v>5.7138350212878339E-3</v>
      </c>
      <c r="J16">
        <f t="shared" si="6"/>
        <v>5.5689845723684355E-3</v>
      </c>
      <c r="K16">
        <f t="shared" si="6"/>
        <v>6.7565811734048948E-3</v>
      </c>
      <c r="L16">
        <f t="shared" si="6"/>
        <v>6.5860948068111654E-3</v>
      </c>
      <c r="M16">
        <f t="shared" si="6"/>
        <v>6.5507632733077473E-3</v>
      </c>
      <c r="N16">
        <f t="shared" si="6"/>
        <v>6.480130087038607E-3</v>
      </c>
      <c r="O16">
        <f t="shared" si="6"/>
        <v>6.3975639951915752E-3</v>
      </c>
      <c r="P16">
        <f t="shared" si="6"/>
        <v>6.2364397909381464E-3</v>
      </c>
      <c r="Q16">
        <f t="shared" si="6"/>
        <v>6.1763657920787945E-3</v>
      </c>
      <c r="R16">
        <f t="shared" si="6"/>
        <v>6.1068065225706588E-3</v>
      </c>
      <c r="S16">
        <f t="shared" si="6"/>
        <v>6.047485601642563E-3</v>
      </c>
      <c r="T16">
        <f t="shared" si="6"/>
        <v>5.9628282946329603E-3</v>
      </c>
      <c r="U16">
        <f t="shared" si="6"/>
        <v>5.7902581618452459E-3</v>
      </c>
      <c r="V16">
        <f t="shared" si="6"/>
        <v>5.6963991006490798E-3</v>
      </c>
      <c r="W16">
        <f t="shared" si="6"/>
        <v>6.5996721332824424E-3</v>
      </c>
      <c r="X16">
        <f t="shared" si="6"/>
        <v>7.6366634800525465E-3</v>
      </c>
      <c r="Y16">
        <f t="shared" si="6"/>
        <v>7.5045571582355308E-3</v>
      </c>
      <c r="Z16">
        <f t="shared" si="6"/>
        <v>8.6074037826726624E-3</v>
      </c>
      <c r="AA16">
        <f t="shared" si="6"/>
        <v>9.634792997227689E-3</v>
      </c>
      <c r="AB16">
        <f t="shared" si="6"/>
        <v>9.3709048472891913E-3</v>
      </c>
      <c r="AC16">
        <f t="shared" si="6"/>
        <v>1.029658522066869E-2</v>
      </c>
      <c r="AD16">
        <f t="shared" si="6"/>
        <v>9.0025103594598595E-3</v>
      </c>
      <c r="AE16">
        <f t="shared" si="6"/>
        <v>1.5054110434536607E-2</v>
      </c>
      <c r="AF16">
        <f t="shared" si="6"/>
        <v>0</v>
      </c>
      <c r="AG16">
        <f t="shared" si="6"/>
        <v>0</v>
      </c>
      <c r="AH16">
        <f t="shared" si="6"/>
        <v>0</v>
      </c>
      <c r="AI16">
        <f t="shared" si="6"/>
        <v>0</v>
      </c>
      <c r="AJ16">
        <f t="shared" si="6"/>
        <v>0</v>
      </c>
      <c r="AK16">
        <f t="shared" si="6"/>
        <v>0</v>
      </c>
      <c r="AL16">
        <f t="shared" si="6"/>
        <v>0</v>
      </c>
      <c r="AM16">
        <f t="shared" si="6"/>
        <v>0</v>
      </c>
      <c r="AN16">
        <f t="shared" si="6"/>
        <v>0</v>
      </c>
      <c r="AO16">
        <f t="shared" si="6"/>
        <v>0</v>
      </c>
      <c r="AP16">
        <f t="shared" si="6"/>
        <v>0</v>
      </c>
      <c r="AQ16">
        <f t="shared" si="6"/>
        <v>0</v>
      </c>
      <c r="AR16">
        <f t="shared" si="6"/>
        <v>0</v>
      </c>
      <c r="AS16">
        <f t="shared" si="6"/>
        <v>6.2399308963277883E-4</v>
      </c>
      <c r="AT16" s="2">
        <f t="shared" si="6"/>
        <v>6.0392922668659431E-4</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row>
    <row r="17" spans="1:83" ht="14.45" customHeight="1" outlineLevel="1" x14ac:dyDescent="0.25">
      <c r="A17" s="69"/>
      <c r="B17" s="4" t="s">
        <v>26</v>
      </c>
      <c r="C17" s="12" t="s">
        <v>19</v>
      </c>
      <c r="D17">
        <f>D16*D8</f>
        <v>0.72</v>
      </c>
      <c r="E17">
        <f t="shared" ref="E17:BJ17" si="7">E16*E8</f>
        <v>0.72</v>
      </c>
      <c r="F17">
        <f t="shared" si="7"/>
        <v>0.72</v>
      </c>
      <c r="G17">
        <f t="shared" si="7"/>
        <v>0.72</v>
      </c>
      <c r="H17">
        <f t="shared" si="7"/>
        <v>0.72</v>
      </c>
      <c r="I17">
        <f t="shared" si="7"/>
        <v>0.72</v>
      </c>
      <c r="J17">
        <f t="shared" si="7"/>
        <v>0.72</v>
      </c>
      <c r="K17">
        <f t="shared" si="7"/>
        <v>0.9</v>
      </c>
      <c r="L17">
        <f t="shared" si="7"/>
        <v>0.9</v>
      </c>
      <c r="M17">
        <f t="shared" si="7"/>
        <v>0.89999999999999991</v>
      </c>
      <c r="N17">
        <f t="shared" si="7"/>
        <v>0.9</v>
      </c>
      <c r="O17">
        <f t="shared" si="7"/>
        <v>0.90000000000000013</v>
      </c>
      <c r="P17">
        <f t="shared" si="7"/>
        <v>0.9</v>
      </c>
      <c r="Q17">
        <f t="shared" si="7"/>
        <v>0.9</v>
      </c>
      <c r="R17">
        <f t="shared" si="7"/>
        <v>0.9</v>
      </c>
      <c r="S17">
        <f t="shared" si="7"/>
        <v>0.9</v>
      </c>
      <c r="T17">
        <f t="shared" si="7"/>
        <v>0.9</v>
      </c>
      <c r="U17">
        <f t="shared" si="7"/>
        <v>0.9</v>
      </c>
      <c r="V17">
        <f t="shared" si="7"/>
        <v>0.89999999999999991</v>
      </c>
      <c r="W17">
        <f t="shared" si="7"/>
        <v>1.08</v>
      </c>
      <c r="X17">
        <f t="shared" si="7"/>
        <v>1.26</v>
      </c>
      <c r="Y17">
        <f t="shared" si="7"/>
        <v>1.26</v>
      </c>
      <c r="Z17">
        <f t="shared" si="7"/>
        <v>1.44</v>
      </c>
      <c r="AA17">
        <f t="shared" si="7"/>
        <v>1.6199999999999999</v>
      </c>
      <c r="AB17">
        <f t="shared" si="7"/>
        <v>1.62</v>
      </c>
      <c r="AC17">
        <f t="shared" si="7"/>
        <v>1.7999999999999998</v>
      </c>
      <c r="AD17">
        <f t="shared" si="7"/>
        <v>1.8</v>
      </c>
      <c r="AE17">
        <f t="shared" si="7"/>
        <v>3.06</v>
      </c>
      <c r="AF17">
        <f t="shared" si="7"/>
        <v>0</v>
      </c>
      <c r="AG17">
        <f t="shared" si="7"/>
        <v>0</v>
      </c>
      <c r="AH17">
        <f t="shared" si="7"/>
        <v>0</v>
      </c>
      <c r="AI17">
        <f t="shared" si="7"/>
        <v>0</v>
      </c>
      <c r="AJ17">
        <f t="shared" si="7"/>
        <v>0</v>
      </c>
      <c r="AK17">
        <f t="shared" si="7"/>
        <v>0</v>
      </c>
      <c r="AL17">
        <f t="shared" si="7"/>
        <v>0</v>
      </c>
      <c r="AM17">
        <f t="shared" si="7"/>
        <v>0</v>
      </c>
      <c r="AN17">
        <f t="shared" si="7"/>
        <v>0</v>
      </c>
      <c r="AO17">
        <f t="shared" si="7"/>
        <v>0</v>
      </c>
      <c r="AP17">
        <f t="shared" si="7"/>
        <v>0</v>
      </c>
      <c r="AQ17">
        <f t="shared" si="7"/>
        <v>0</v>
      </c>
      <c r="AR17">
        <f t="shared" si="7"/>
        <v>0</v>
      </c>
      <c r="AS17">
        <f t="shared" si="7"/>
        <v>0.17876748505351164</v>
      </c>
      <c r="AT17" s="2">
        <f t="shared" si="7"/>
        <v>0.18121353826686198</v>
      </c>
      <c r="AU17">
        <f t="shared" si="7"/>
        <v>0</v>
      </c>
      <c r="AV17">
        <f t="shared" si="7"/>
        <v>0</v>
      </c>
      <c r="AW17">
        <f t="shared" si="7"/>
        <v>0</v>
      </c>
      <c r="AX17">
        <f t="shared" si="7"/>
        <v>0</v>
      </c>
      <c r="AY17">
        <f t="shared" si="7"/>
        <v>0</v>
      </c>
      <c r="AZ17">
        <f t="shared" si="7"/>
        <v>0</v>
      </c>
      <c r="BA17">
        <f t="shared" si="7"/>
        <v>0</v>
      </c>
      <c r="BB17">
        <f t="shared" si="7"/>
        <v>0</v>
      </c>
      <c r="BC17">
        <f t="shared" si="7"/>
        <v>0</v>
      </c>
      <c r="BD17">
        <f t="shared" si="7"/>
        <v>0</v>
      </c>
      <c r="BE17">
        <f t="shared" si="7"/>
        <v>0</v>
      </c>
      <c r="BF17">
        <f t="shared" si="7"/>
        <v>0</v>
      </c>
      <c r="BG17">
        <f t="shared" si="7"/>
        <v>0</v>
      </c>
      <c r="BH17">
        <f t="shared" si="7"/>
        <v>0</v>
      </c>
      <c r="BI17">
        <f t="shared" si="7"/>
        <v>0</v>
      </c>
      <c r="BJ17">
        <f t="shared" si="7"/>
        <v>0</v>
      </c>
      <c r="BK17">
        <f t="shared" ref="BK17:CD17" si="8">BK16*BK8</f>
        <v>0</v>
      </c>
      <c r="BL17">
        <f t="shared" si="8"/>
        <v>0</v>
      </c>
      <c r="BM17">
        <f t="shared" si="8"/>
        <v>0</v>
      </c>
      <c r="BN17">
        <f t="shared" si="8"/>
        <v>0</v>
      </c>
      <c r="BO17">
        <f t="shared" si="8"/>
        <v>0</v>
      </c>
      <c r="BP17">
        <f t="shared" si="8"/>
        <v>0</v>
      </c>
      <c r="BQ17">
        <f t="shared" si="8"/>
        <v>0</v>
      </c>
      <c r="BR17">
        <f t="shared" si="8"/>
        <v>0</v>
      </c>
      <c r="BS17">
        <f t="shared" si="8"/>
        <v>0</v>
      </c>
      <c r="BT17">
        <f t="shared" si="8"/>
        <v>0</v>
      </c>
      <c r="BU17">
        <f t="shared" si="8"/>
        <v>0</v>
      </c>
      <c r="BV17">
        <f t="shared" si="8"/>
        <v>0</v>
      </c>
      <c r="BW17">
        <f t="shared" si="8"/>
        <v>0</v>
      </c>
      <c r="BX17">
        <f t="shared" si="8"/>
        <v>0</v>
      </c>
      <c r="BY17">
        <f t="shared" si="8"/>
        <v>0</v>
      </c>
      <c r="BZ17">
        <f t="shared" si="8"/>
        <v>0</v>
      </c>
      <c r="CA17">
        <f t="shared" si="8"/>
        <v>0</v>
      </c>
      <c r="CB17">
        <f t="shared" si="8"/>
        <v>0</v>
      </c>
      <c r="CC17">
        <f t="shared" si="8"/>
        <v>0</v>
      </c>
      <c r="CD17">
        <f t="shared" si="8"/>
        <v>0</v>
      </c>
      <c r="CE17">
        <f>CE16*BK8</f>
        <v>0</v>
      </c>
    </row>
    <row r="18" spans="1:83" s="6" customFormat="1" ht="13.9" customHeight="1" outlineLevel="1" x14ac:dyDescent="0.25">
      <c r="A18" s="69"/>
      <c r="B18" s="13" t="s">
        <v>27</v>
      </c>
      <c r="C18" s="14" t="s">
        <v>22</v>
      </c>
      <c r="D18" s="6">
        <f>D17/('02_Base Data'!$B$8*'02_Base Data'!$B$9)</f>
        <v>13.029315960912053</v>
      </c>
      <c r="E18" s="6">
        <f>E17/('02_Base Data'!$B$8*'02_Base Data'!$B$9)</f>
        <v>13.029315960912053</v>
      </c>
      <c r="F18" s="6">
        <f>F17/('02_Base Data'!$B$8*'02_Base Data'!$B$9)</f>
        <v>13.029315960912053</v>
      </c>
      <c r="G18" s="6">
        <f>G17/('02_Base Data'!$B$8*'02_Base Data'!$B$9)</f>
        <v>13.029315960912053</v>
      </c>
      <c r="H18" s="6">
        <f>H17/('02_Base Data'!$B$8*'02_Base Data'!$B$9)</f>
        <v>13.029315960912053</v>
      </c>
      <c r="I18" s="6">
        <f>I17/('02_Base Data'!$B$8*'02_Base Data'!$B$9)</f>
        <v>13.029315960912053</v>
      </c>
      <c r="J18" s="6">
        <f>J17/('02_Base Data'!$B$8*'02_Base Data'!$B$9)</f>
        <v>13.029315960912053</v>
      </c>
      <c r="K18" s="6">
        <f>K17/('02_Base Data'!$B$8*'02_Base Data'!$B$9)</f>
        <v>16.286644951140065</v>
      </c>
      <c r="L18" s="6">
        <f>L17/('02_Base Data'!$B$8*'02_Base Data'!$B$9)</f>
        <v>16.286644951140065</v>
      </c>
      <c r="M18" s="6">
        <f>M17/('02_Base Data'!$B$8*'02_Base Data'!$B$9)</f>
        <v>16.286644951140065</v>
      </c>
      <c r="N18" s="6">
        <f>N17/('02_Base Data'!$B$8*'02_Base Data'!$B$9)</f>
        <v>16.286644951140065</v>
      </c>
      <c r="O18" s="6">
        <f>O17/('02_Base Data'!$B$8*'02_Base Data'!$B$9)</f>
        <v>16.286644951140069</v>
      </c>
      <c r="P18" s="6">
        <f>P17/('02_Base Data'!$B$8*'02_Base Data'!$B$9)</f>
        <v>16.286644951140065</v>
      </c>
      <c r="Q18" s="6">
        <f>Q17/('02_Base Data'!$B$8*'02_Base Data'!$B$9)</f>
        <v>16.286644951140065</v>
      </c>
      <c r="R18" s="6">
        <f>R17/('02_Base Data'!$B$8*'02_Base Data'!$B$9)</f>
        <v>16.286644951140065</v>
      </c>
      <c r="S18" s="6">
        <f>S17/('02_Base Data'!$B$8*'02_Base Data'!$B$9)</f>
        <v>16.286644951140065</v>
      </c>
      <c r="T18" s="6">
        <f>T17/('02_Base Data'!$B$8*'02_Base Data'!$B$9)</f>
        <v>16.286644951140065</v>
      </c>
      <c r="U18" s="6">
        <f>U17/('02_Base Data'!$B$8*'02_Base Data'!$B$9)</f>
        <v>16.286644951140065</v>
      </c>
      <c r="V18" s="6">
        <f>V17/('02_Base Data'!$B$8*'02_Base Data'!$B$9)</f>
        <v>16.286644951140065</v>
      </c>
      <c r="W18" s="6">
        <f>W17/('02_Base Data'!$B$8*'02_Base Data'!$B$9)</f>
        <v>19.54397394136808</v>
      </c>
      <c r="X18" s="6">
        <f>X17/('02_Base Data'!$B$8*'02_Base Data'!$B$9)</f>
        <v>22.801302931596094</v>
      </c>
      <c r="Y18" s="6">
        <f>Y17/('02_Base Data'!$B$8*'02_Base Data'!$B$9)</f>
        <v>22.801302931596094</v>
      </c>
      <c r="Z18" s="6">
        <f>Z17/('02_Base Data'!$B$8*'02_Base Data'!$B$9)</f>
        <v>26.058631921824105</v>
      </c>
      <c r="AA18" s="6">
        <f>AA17/('02_Base Data'!$B$8*'02_Base Data'!$B$9)</f>
        <v>29.315960912052116</v>
      </c>
      <c r="AB18" s="6">
        <f>AB17/('02_Base Data'!$B$8*'02_Base Data'!$B$9)</f>
        <v>29.31596091205212</v>
      </c>
      <c r="AC18" s="6">
        <f>AC17/('02_Base Data'!$B$8*'02_Base Data'!$B$9)</f>
        <v>32.573289902280131</v>
      </c>
      <c r="AD18" s="6">
        <f>AD17/('02_Base Data'!$B$8*'02_Base Data'!$B$9)</f>
        <v>32.573289902280131</v>
      </c>
      <c r="AE18" s="6">
        <f>AE17/('02_Base Data'!$B$8*'02_Base Data'!$B$9)</f>
        <v>55.374592833876228</v>
      </c>
      <c r="AF18" s="6">
        <f>AF17/('02_Base Data'!$B$8*'02_Base Data'!$B$9)</f>
        <v>0</v>
      </c>
      <c r="AG18" s="6">
        <f>AG17/('02_Base Data'!$B$8*'02_Base Data'!$B$9)</f>
        <v>0</v>
      </c>
      <c r="AH18" s="6">
        <f>AH17/('02_Base Data'!$B$8*'02_Base Data'!$B$9)</f>
        <v>0</v>
      </c>
      <c r="AI18" s="6">
        <f>AI17/('02_Base Data'!$B$8*'02_Base Data'!$B$9)</f>
        <v>0</v>
      </c>
      <c r="AJ18" s="6">
        <f>AJ17/('02_Base Data'!$B$8*'02_Base Data'!$B$9)</f>
        <v>0</v>
      </c>
      <c r="AK18" s="6">
        <f>AK17/('02_Base Data'!$B$8*'02_Base Data'!$B$9)</f>
        <v>0</v>
      </c>
      <c r="AL18" s="6">
        <f>AL17/('02_Base Data'!$B$8*'02_Base Data'!$B$9)</f>
        <v>0</v>
      </c>
      <c r="AM18" s="6">
        <f>AM17/('02_Base Data'!$B$8*'02_Base Data'!$B$9)</f>
        <v>0</v>
      </c>
      <c r="AN18" s="6">
        <f>AN17/('02_Base Data'!$B$8*'02_Base Data'!$B$9)</f>
        <v>0</v>
      </c>
      <c r="AO18" s="6">
        <f>AO17/('02_Base Data'!$B$8*'02_Base Data'!$B$9)</f>
        <v>0</v>
      </c>
      <c r="AP18" s="6">
        <f>AP17/('02_Base Data'!$B$8*'02_Base Data'!$B$9)</f>
        <v>0</v>
      </c>
      <c r="AQ18" s="6">
        <f>AQ17/('02_Base Data'!$B$8*'02_Base Data'!$B$9)</f>
        <v>0</v>
      </c>
      <c r="AR18" s="6">
        <f>AR17/('02_Base Data'!$B$8*'02_Base Data'!$B$9)</f>
        <v>0</v>
      </c>
      <c r="AS18" s="6">
        <f>AS17/('02_Base Data'!$B$8*'02_Base Data'!$B$9)</f>
        <v>3.2350250643053142</v>
      </c>
      <c r="AT18" s="7">
        <f>AT17/('02_Base Data'!$B$8*'02_Base Data'!$B$9)</f>
        <v>3.2792895089913499</v>
      </c>
      <c r="AU18" s="6">
        <f>AU17/('02_Base Data'!$B$8*'02_Base Data'!$B$9)</f>
        <v>0</v>
      </c>
      <c r="AV18" s="6">
        <f>AV17/('02_Base Data'!$B$8*'02_Base Data'!$B$9)</f>
        <v>0</v>
      </c>
      <c r="AW18" s="6">
        <f>AW17/('02_Base Data'!$B$8*'02_Base Data'!$B$9)</f>
        <v>0</v>
      </c>
      <c r="AX18" s="6">
        <f>AX17/('02_Base Data'!$B$8*'02_Base Data'!$B$9)</f>
        <v>0</v>
      </c>
      <c r="AY18" s="6">
        <f>AY17/('02_Base Data'!$B$8*'02_Base Data'!$B$9)</f>
        <v>0</v>
      </c>
      <c r="AZ18" s="6">
        <f>AZ17/('02_Base Data'!$B$8*'02_Base Data'!$B$9)</f>
        <v>0</v>
      </c>
      <c r="BA18" s="6">
        <f>BA17/('02_Base Data'!$B$8*'02_Base Data'!$B$9)</f>
        <v>0</v>
      </c>
      <c r="BB18" s="6">
        <f>BB17/('02_Base Data'!$B$8*'02_Base Data'!$B$9)</f>
        <v>0</v>
      </c>
      <c r="BC18" s="6">
        <f>BC17/('02_Base Data'!$B$8*'02_Base Data'!$B$9)</f>
        <v>0</v>
      </c>
      <c r="BD18" s="6">
        <f>BD17/('02_Base Data'!$B$8*'02_Base Data'!$B$9)</f>
        <v>0</v>
      </c>
      <c r="BE18" s="6">
        <f>BE17/('02_Base Data'!$B$8*'02_Base Data'!$B$9)</f>
        <v>0</v>
      </c>
      <c r="BF18" s="6">
        <f>BF17/('02_Base Data'!$B$8*'02_Base Data'!$B$9)</f>
        <v>0</v>
      </c>
      <c r="BG18" s="6">
        <f>BG17/('02_Base Data'!$B$8*'02_Base Data'!$B$9)</f>
        <v>0</v>
      </c>
      <c r="BH18" s="6">
        <f>BH17/('02_Base Data'!$B$8*'02_Base Data'!$B$9)</f>
        <v>0</v>
      </c>
      <c r="BI18" s="6">
        <f>BI17/('02_Base Data'!$B$8*'02_Base Data'!$B$9)</f>
        <v>0</v>
      </c>
      <c r="BJ18" s="6">
        <f>BJ17/('02_Base Data'!$B$8*'02_Base Data'!$B$9)</f>
        <v>0</v>
      </c>
      <c r="BK18" s="6">
        <f>BK17/('02_Base Data'!$B$8*'02_Base Data'!$B$9)</f>
        <v>0</v>
      </c>
      <c r="BL18" s="6">
        <f>BL17/('02_Base Data'!$B$8*'02_Base Data'!$B$9)</f>
        <v>0</v>
      </c>
      <c r="BM18" s="6">
        <f>BM17/('02_Base Data'!$B$8*'02_Base Data'!$B$9)</f>
        <v>0</v>
      </c>
      <c r="BN18" s="6">
        <f>BN17/('02_Base Data'!$B$8*'02_Base Data'!$B$9)</f>
        <v>0</v>
      </c>
      <c r="BO18" s="6">
        <f>BO17/('02_Base Data'!$B$8*'02_Base Data'!$B$9)</f>
        <v>0</v>
      </c>
      <c r="BP18" s="6">
        <f>BP17/('02_Base Data'!$B$8*'02_Base Data'!$B$9)</f>
        <v>0</v>
      </c>
      <c r="BQ18" s="6">
        <f>BQ17/('02_Base Data'!$B$8*'02_Base Data'!$B$9)</f>
        <v>0</v>
      </c>
      <c r="BR18" s="6">
        <f>BR17/('02_Base Data'!$B$8*'02_Base Data'!$B$9)</f>
        <v>0</v>
      </c>
      <c r="BS18" s="6">
        <f>BS17/('02_Base Data'!$B$8*'02_Base Data'!$B$9)</f>
        <v>0</v>
      </c>
      <c r="BT18" s="6">
        <f>BT17/('02_Base Data'!$B$8*'02_Base Data'!$B$9)</f>
        <v>0</v>
      </c>
      <c r="BU18" s="6">
        <f>BU17/('02_Base Data'!$B$8*'02_Base Data'!$B$9)</f>
        <v>0</v>
      </c>
      <c r="BV18" s="6">
        <f>BV17/('02_Base Data'!$B$8*'02_Base Data'!$B$9)</f>
        <v>0</v>
      </c>
      <c r="BW18" s="6">
        <f>BW17/('02_Base Data'!$B$8*'02_Base Data'!$B$9)</f>
        <v>0</v>
      </c>
      <c r="BX18" s="6">
        <f>BX17/('02_Base Data'!$B$8*'02_Base Data'!$B$9)</f>
        <v>0</v>
      </c>
      <c r="BY18" s="6">
        <f>BY17/('02_Base Data'!$B$8*'02_Base Data'!$B$9)</f>
        <v>0</v>
      </c>
      <c r="BZ18" s="6">
        <f>BZ17/('02_Base Data'!$B$8*'02_Base Data'!$B$9)</f>
        <v>0</v>
      </c>
      <c r="CA18" s="6">
        <f>CA17/('02_Base Data'!$B$8*'02_Base Data'!$B$9)</f>
        <v>0</v>
      </c>
      <c r="CB18" s="6">
        <f>CB17/('02_Base Data'!$B$8*'02_Base Data'!$B$9)</f>
        <v>0</v>
      </c>
      <c r="CC18" s="6">
        <f>CC17/('02_Base Data'!$B$8*'02_Base Data'!$B$9)</f>
        <v>0</v>
      </c>
      <c r="CD18" s="6">
        <f>CD17/('02_Base Data'!$B$8*'02_Base Data'!$B$9)</f>
        <v>0</v>
      </c>
      <c r="CE18" s="6">
        <f>CE17/('02_Base Data'!$B$8*'02_Base Data'!$B$9)</f>
        <v>0</v>
      </c>
    </row>
    <row r="19" spans="1:83" outlineLevel="1" x14ac:dyDescent="0.25">
      <c r="A19" s="69"/>
      <c r="B19" s="4" t="s">
        <v>25</v>
      </c>
      <c r="C19" s="12" t="s">
        <v>21</v>
      </c>
      <c r="D19">
        <f>D11</f>
        <v>7.413218583233111E-2</v>
      </c>
      <c r="E19">
        <f t="shared" ref="E19:AT19" si="9">E11</f>
        <v>7.3075469868766812E-2</v>
      </c>
      <c r="F19">
        <f t="shared" si="9"/>
        <v>7.7940599900426719E-2</v>
      </c>
      <c r="G19">
        <f t="shared" si="9"/>
        <v>6.8924483135457418E-2</v>
      </c>
      <c r="H19">
        <f t="shared" si="9"/>
        <v>6.9757962285373759E-2</v>
      </c>
      <c r="I19">
        <f t="shared" si="9"/>
        <v>7.4336901284895576E-2</v>
      </c>
      <c r="J19">
        <f t="shared" si="9"/>
        <v>7.6710716155241013E-2</v>
      </c>
      <c r="K19">
        <f t="shared" si="9"/>
        <v>8.6476135845730495E-2</v>
      </c>
      <c r="L19">
        <f t="shared" si="9"/>
        <v>8.8397611057877093E-2</v>
      </c>
      <c r="M19">
        <f t="shared" si="9"/>
        <v>8.8195825599974256E-2</v>
      </c>
      <c r="N19">
        <f t="shared" si="9"/>
        <v>7.9906162253062241E-2</v>
      </c>
      <c r="O19">
        <f t="shared" si="9"/>
        <v>7.5366124291884246E-2</v>
      </c>
      <c r="P19">
        <f t="shared" si="9"/>
        <v>7.9225739571957651E-2</v>
      </c>
      <c r="Q19">
        <f t="shared" si="9"/>
        <v>6.7727176505861672E-2</v>
      </c>
      <c r="R19">
        <f t="shared" si="9"/>
        <v>5.9913388421632893E-2</v>
      </c>
      <c r="S19">
        <f t="shared" si="9"/>
        <v>5.0501152982387609E-2</v>
      </c>
      <c r="T19">
        <f t="shared" si="9"/>
        <v>4.4600363786492181E-2</v>
      </c>
      <c r="U19">
        <f t="shared" si="9"/>
        <v>4.865670707865425E-2</v>
      </c>
      <c r="V19">
        <f t="shared" si="9"/>
        <v>4.9707476518610398E-2</v>
      </c>
      <c r="W19">
        <f t="shared" si="9"/>
        <v>4.6458266568926411E-2</v>
      </c>
      <c r="X19">
        <f t="shared" si="9"/>
        <v>4.6199757062837653E-2</v>
      </c>
      <c r="Y19">
        <f t="shared" si="9"/>
        <v>5.8526072888192018E-2</v>
      </c>
      <c r="Z19">
        <f t="shared" si="9"/>
        <v>4.5803733155291008E-2</v>
      </c>
      <c r="AA19">
        <f t="shared" si="9"/>
        <v>3.9166654364831528E-2</v>
      </c>
      <c r="AB19">
        <f t="shared" si="9"/>
        <v>3.501171008119066E-2</v>
      </c>
      <c r="AC19">
        <f t="shared" si="9"/>
        <v>2.9980852562502353E-2</v>
      </c>
      <c r="AD19">
        <f t="shared" si="9"/>
        <v>2.9048578412674369E-2</v>
      </c>
      <c r="AE19">
        <f t="shared" si="9"/>
        <v>3.2741866836900453E-2</v>
      </c>
      <c r="AF19">
        <f t="shared" si="9"/>
        <v>6.9610029270630036E-2</v>
      </c>
      <c r="AG19">
        <f t="shared" si="9"/>
        <v>6.4818258664504927E-2</v>
      </c>
      <c r="AH19">
        <f t="shared" si="9"/>
        <v>4.6862225690210486E-2</v>
      </c>
      <c r="AI19">
        <f t="shared" si="9"/>
        <v>4.8712647061105542E-2</v>
      </c>
      <c r="AJ19">
        <f t="shared" si="9"/>
        <v>4.2570015793924221E-2</v>
      </c>
      <c r="AK19">
        <f t="shared" si="9"/>
        <v>3.8487515804570376E-2</v>
      </c>
      <c r="AL19">
        <f t="shared" si="9"/>
        <v>3.6234965816400948E-2</v>
      </c>
      <c r="AM19">
        <f t="shared" si="9"/>
        <v>3.1733753455156451E-2</v>
      </c>
      <c r="AN19">
        <f t="shared" si="9"/>
        <v>3.0829108803935548E-2</v>
      </c>
      <c r="AO19">
        <f t="shared" si="9"/>
        <v>3.6574836766870268E-2</v>
      </c>
      <c r="AP19">
        <f t="shared" si="9"/>
        <v>3.6893039111974911E-2</v>
      </c>
      <c r="AQ19">
        <f t="shared" si="9"/>
        <v>3.4875943548327168E-2</v>
      </c>
      <c r="AR19">
        <f t="shared" si="9"/>
        <v>3.4130909212676232E-2</v>
      </c>
      <c r="AS19">
        <f t="shared" si="9"/>
        <v>3.1122985219020429E-2</v>
      </c>
      <c r="AT19" s="2">
        <f t="shared" si="9"/>
        <v>2.6315267878000533E-2</v>
      </c>
      <c r="AU19">
        <f t="shared" ref="AU19:BK19" si="10">AT19+($CE$19-$AT$19)/($CE$1-$AT$1)</f>
        <v>2.5604044421838355E-2</v>
      </c>
      <c r="AV19">
        <f t="shared" si="10"/>
        <v>2.4892820965676177E-2</v>
      </c>
      <c r="AW19">
        <f t="shared" si="10"/>
        <v>2.4181597509514E-2</v>
      </c>
      <c r="AX19">
        <f t="shared" si="10"/>
        <v>2.3470374053351822E-2</v>
      </c>
      <c r="AY19">
        <f t="shared" si="10"/>
        <v>2.2759150597189644E-2</v>
      </c>
      <c r="AZ19">
        <f t="shared" si="10"/>
        <v>2.2047927141027466E-2</v>
      </c>
      <c r="BA19">
        <f t="shared" si="10"/>
        <v>2.1336703684865288E-2</v>
      </c>
      <c r="BB19">
        <f t="shared" si="10"/>
        <v>2.062548022870311E-2</v>
      </c>
      <c r="BC19">
        <f t="shared" si="10"/>
        <v>1.9914256772540932E-2</v>
      </c>
      <c r="BD19">
        <f t="shared" si="10"/>
        <v>1.9203033316378754E-2</v>
      </c>
      <c r="BE19">
        <f t="shared" si="10"/>
        <v>1.8491809860216576E-2</v>
      </c>
      <c r="BF19">
        <f t="shared" si="10"/>
        <v>1.7780586404054399E-2</v>
      </c>
      <c r="BG19">
        <f t="shared" si="10"/>
        <v>1.7069362947892221E-2</v>
      </c>
      <c r="BH19">
        <f t="shared" si="10"/>
        <v>1.6358139491730043E-2</v>
      </c>
      <c r="BI19">
        <f t="shared" si="10"/>
        <v>1.5646916035567865E-2</v>
      </c>
      <c r="BJ19">
        <f t="shared" si="10"/>
        <v>1.4935692579405689E-2</v>
      </c>
      <c r="BK19">
        <f t="shared" si="10"/>
        <v>1.4224469123243513E-2</v>
      </c>
      <c r="BL19">
        <f>BK19+($CE$19-$AT$19)/($CE$1-$AT$1)</f>
        <v>1.3513245667081336E-2</v>
      </c>
      <c r="BM19">
        <f>BL19+($CE$19-$AT$19)/($CE$1-$AT$1)</f>
        <v>1.280202221091916E-2</v>
      </c>
      <c r="BN19">
        <f>BM19+($CE$19-$AT$19)/($CE$1-$AT$1)</f>
        <v>1.2090798754756984E-2</v>
      </c>
      <c r="BO19">
        <f>BN19+($CE$19-$AT$19)/($CE$1-$AT$1)</f>
        <v>1.1379575298594808E-2</v>
      </c>
      <c r="BP19">
        <f t="shared" ref="BP19:CD19" si="11">BO19+($CE$19-$AT$19)/($CE$1-$AT$1)</f>
        <v>1.0668351842432632E-2</v>
      </c>
      <c r="BQ19">
        <f t="shared" si="11"/>
        <v>9.9571283862704557E-3</v>
      </c>
      <c r="BR19">
        <f t="shared" si="11"/>
        <v>9.2459049301082796E-3</v>
      </c>
      <c r="BS19">
        <f t="shared" si="11"/>
        <v>8.5346814739461034E-3</v>
      </c>
      <c r="BT19">
        <f t="shared" si="11"/>
        <v>7.8234580177839273E-3</v>
      </c>
      <c r="BU19">
        <f t="shared" si="11"/>
        <v>7.1122345616217511E-3</v>
      </c>
      <c r="BV19">
        <f t="shared" si="11"/>
        <v>6.401011105459575E-3</v>
      </c>
      <c r="BW19">
        <f t="shared" si="11"/>
        <v>5.6897876492973988E-3</v>
      </c>
      <c r="BX19">
        <f t="shared" si="11"/>
        <v>4.9785641931352227E-3</v>
      </c>
      <c r="BY19">
        <f t="shared" si="11"/>
        <v>4.2673407369730465E-3</v>
      </c>
      <c r="BZ19">
        <f t="shared" si="11"/>
        <v>3.5561172808108699E-3</v>
      </c>
      <c r="CA19">
        <f t="shared" si="11"/>
        <v>2.8448938246486933E-3</v>
      </c>
      <c r="CB19">
        <f t="shared" si="11"/>
        <v>2.1336703684865167E-3</v>
      </c>
      <c r="CC19">
        <f t="shared" si="11"/>
        <v>1.4224469123243402E-3</v>
      </c>
      <c r="CD19">
        <f t="shared" si="11"/>
        <v>7.1122345616216357E-4</v>
      </c>
      <c r="CE19">
        <v>0</v>
      </c>
    </row>
    <row r="20" spans="1:83" outlineLevel="1" x14ac:dyDescent="0.25">
      <c r="A20" s="69"/>
      <c r="B20" s="4" t="s">
        <v>26</v>
      </c>
      <c r="C20" s="12" t="s">
        <v>21</v>
      </c>
      <c r="D20">
        <f>D19*D8</f>
        <v>8.4389806662842997</v>
      </c>
      <c r="E20">
        <f t="shared" ref="E20:BJ20" si="12">E19*E8</f>
        <v>8.4713837350395007</v>
      </c>
      <c r="F20">
        <f t="shared" si="12"/>
        <v>9.2772238408271992</v>
      </c>
      <c r="G20">
        <f t="shared" si="12"/>
        <v>8.2761714993440005</v>
      </c>
      <c r="H20">
        <f t="shared" si="12"/>
        <v>8.5605998710815001</v>
      </c>
      <c r="I20">
        <f t="shared" si="12"/>
        <v>9.3671883639828</v>
      </c>
      <c r="J20">
        <f t="shared" si="12"/>
        <v>9.9177354352561995</v>
      </c>
      <c r="K20">
        <f t="shared" si="12"/>
        <v>11.518920629194</v>
      </c>
      <c r="L20">
        <f t="shared" si="12"/>
        <v>12.079669711072601</v>
      </c>
      <c r="M20">
        <f t="shared" si="12"/>
        <v>12.1170983789644</v>
      </c>
      <c r="N20">
        <f t="shared" si="12"/>
        <v>11.0978552994792</v>
      </c>
      <c r="O20">
        <f t="shared" si="12"/>
        <v>10.602396773783999</v>
      </c>
      <c r="P20">
        <f t="shared" si="12"/>
        <v>11.4333125958129</v>
      </c>
      <c r="Q20">
        <f t="shared" si="12"/>
        <v>9.8689845950266992</v>
      </c>
      <c r="R20">
        <f t="shared" si="12"/>
        <v>8.8298277307745998</v>
      </c>
      <c r="S20">
        <f t="shared" si="12"/>
        <v>7.5156917565547987</v>
      </c>
      <c r="T20">
        <f t="shared" si="12"/>
        <v>6.7317597328725007</v>
      </c>
      <c r="U20">
        <f t="shared" si="12"/>
        <v>7.5628815066224</v>
      </c>
      <c r="V20">
        <f t="shared" si="12"/>
        <v>7.8535102748772996</v>
      </c>
      <c r="W20">
        <f t="shared" si="12"/>
        <v>7.6026394768015999</v>
      </c>
      <c r="X20">
        <f t="shared" si="12"/>
        <v>7.6226606097320007</v>
      </c>
      <c r="Y20">
        <f t="shared" si="12"/>
        <v>9.8264095114788006</v>
      </c>
      <c r="Z20">
        <f t="shared" si="12"/>
        <v>7.6628652970128002</v>
      </c>
      <c r="AA20">
        <f t="shared" si="12"/>
        <v>6.5855052712896009</v>
      </c>
      <c r="AB20">
        <f t="shared" si="12"/>
        <v>6.0526674057454004</v>
      </c>
      <c r="AC20">
        <f t="shared" si="12"/>
        <v>5.2411098879828</v>
      </c>
      <c r="AD20">
        <f t="shared" si="12"/>
        <v>5.8080956372208004</v>
      </c>
      <c r="AE20">
        <f t="shared" si="12"/>
        <v>6.6553326386567999</v>
      </c>
      <c r="AF20">
        <f t="shared" si="12"/>
        <v>10.92784721398198</v>
      </c>
      <c r="AG20">
        <f t="shared" si="12"/>
        <v>10.657516164943523</v>
      </c>
      <c r="AH20">
        <f t="shared" si="12"/>
        <v>8.0700717170859466</v>
      </c>
      <c r="AI20">
        <f t="shared" si="12"/>
        <v>8.7860173258242575</v>
      </c>
      <c r="AJ20">
        <f t="shared" si="12"/>
        <v>8.04173910263866</v>
      </c>
      <c r="AK20">
        <f t="shared" si="12"/>
        <v>7.6148594293763958</v>
      </c>
      <c r="AL20">
        <f t="shared" si="12"/>
        <v>7.5087165254036332</v>
      </c>
      <c r="AM20">
        <f t="shared" si="12"/>
        <v>6.8873973422378398</v>
      </c>
      <c r="AN20">
        <f t="shared" si="12"/>
        <v>7.0079421537945148</v>
      </c>
      <c r="AO20">
        <f t="shared" si="12"/>
        <v>8.7077865911351235</v>
      </c>
      <c r="AP20">
        <f t="shared" si="12"/>
        <v>9.199530319852478</v>
      </c>
      <c r="AQ20">
        <f t="shared" si="12"/>
        <v>9.1084196454783282</v>
      </c>
      <c r="AR20">
        <f t="shared" si="12"/>
        <v>9.335998330771254</v>
      </c>
      <c r="AS20">
        <f t="shared" si="12"/>
        <v>8.9164093118982972</v>
      </c>
      <c r="AT20" s="2">
        <f t="shared" si="12"/>
        <v>7.8960954229285134</v>
      </c>
      <c r="AU20">
        <f t="shared" si="12"/>
        <v>7.6826874385250399</v>
      </c>
      <c r="AV20">
        <f t="shared" si="12"/>
        <v>7.823021986626097</v>
      </c>
      <c r="AW20">
        <f t="shared" si="12"/>
        <v>7.9594171409162291</v>
      </c>
      <c r="AX20">
        <f t="shared" si="12"/>
        <v>8.0911850030948447</v>
      </c>
      <c r="AY20">
        <f t="shared" si="12"/>
        <v>8.217581353416179</v>
      </c>
      <c r="AZ20">
        <f t="shared" si="12"/>
        <v>8.3378018588731297</v>
      </c>
      <c r="BA20">
        <f t="shared" si="12"/>
        <v>8.4509780485483574</v>
      </c>
      <c r="BB20">
        <f t="shared" si="12"/>
        <v>8.5561730425836302</v>
      </c>
      <c r="BC20">
        <f t="shared" si="12"/>
        <v>8.6523770204573722</v>
      </c>
      <c r="BD20">
        <f t="shared" si="12"/>
        <v>8.7385024134575406</v>
      </c>
      <c r="BE20">
        <f t="shared" si="12"/>
        <v>8.8133788053901103</v>
      </c>
      <c r="BF20">
        <f t="shared" si="12"/>
        <v>8.8757475246704871</v>
      </c>
      <c r="BG20">
        <f t="shared" si="12"/>
        <v>8.9242559100031915</v>
      </c>
      <c r="BH20">
        <f t="shared" si="12"/>
        <v>8.9574512308619578</v>
      </c>
      <c r="BI20">
        <f t="shared" si="12"/>
        <v>8.9737742429348657</v>
      </c>
      <c r="BJ20">
        <f t="shared" si="12"/>
        <v>8.9715523575946428</v>
      </c>
      <c r="BK20">
        <f t="shared" ref="BK20:CD20" si="13">BK19*BK8</f>
        <v>8.9489924032896102</v>
      </c>
      <c r="BL20">
        <f t="shared" si="13"/>
        <v>8.904172955522661</v>
      </c>
      <c r="BM20">
        <f t="shared" si="13"/>
        <v>8.835036210791074</v>
      </c>
      <c r="BN20">
        <f t="shared" si="13"/>
        <v>8.739379378494716</v>
      </c>
      <c r="BO20">
        <f t="shared" si="13"/>
        <v>8.6148455633812322</v>
      </c>
      <c r="BP20">
        <f t="shared" si="13"/>
        <v>8.4589141095796343</v>
      </c>
      <c r="BQ20">
        <f t="shared" si="13"/>
        <v>8.2688903756743972</v>
      </c>
      <c r="BR20">
        <f t="shared" si="13"/>
        <v>8.041894908586336</v>
      </c>
      <c r="BS20">
        <f t="shared" si="13"/>
        <v>7.7748519822495599</v>
      </c>
      <c r="BT20">
        <f t="shared" si="13"/>
        <v>7.46447746520065</v>
      </c>
      <c r="BU20">
        <f t="shared" si="13"/>
        <v>7.1072659792222002</v>
      </c>
      <c r="BV20">
        <f t="shared" si="13"/>
        <v>6.6994773091020301</v>
      </c>
      <c r="BW20">
        <f t="shared" si="13"/>
        <v>6.2371220213766874</v>
      </c>
      <c r="BX20">
        <f t="shared" si="13"/>
        <v>5.715946247616766</v>
      </c>
      <c r="BY20">
        <f t="shared" si="13"/>
        <v>5.1314155853763115</v>
      </c>
      <c r="BZ20">
        <f t="shared" si="13"/>
        <v>4.4786980673621732</v>
      </c>
      <c r="CA20">
        <f t="shared" si="13"/>
        <v>3.7526461466748944</v>
      </c>
      <c r="CB20">
        <f t="shared" si="13"/>
        <v>2.9477776431231995</v>
      </c>
      <c r="CC20">
        <f t="shared" si="13"/>
        <v>2.0582555926116566</v>
      </c>
      <c r="CD20">
        <f t="shared" si="13"/>
        <v>1.0778669384375472</v>
      </c>
      <c r="CE20">
        <f>CE19*BK8</f>
        <v>0</v>
      </c>
    </row>
    <row r="21" spans="1:83" s="6" customFormat="1" ht="13.9" customHeight="1" outlineLevel="1" x14ac:dyDescent="0.25">
      <c r="A21" s="69"/>
      <c r="B21" s="13" t="s">
        <v>27</v>
      </c>
      <c r="C21" s="14" t="s">
        <v>21</v>
      </c>
      <c r="D21" s="6">
        <f>D20/('02_Base Data'!$B$10*'02_Base Data'!$B$11)</f>
        <v>23.8200036448</v>
      </c>
      <c r="E21" s="6">
        <f>E20/('02_Base Data'!$B$10*'02_Base Data'!$B$11)</f>
        <v>23.911465072000002</v>
      </c>
      <c r="F21" s="6">
        <f>F20/('02_Base Data'!$B$10*'02_Base Data'!$B$11)</f>
        <v>26.1860424192</v>
      </c>
      <c r="G21" s="6">
        <f>G20/('02_Base Data'!$B$10*'02_Base Data'!$B$11)</f>
        <v>23.360455850666668</v>
      </c>
      <c r="H21" s="6">
        <f>H20/('02_Base Data'!$B$10*'02_Base Data'!$B$11)</f>
        <v>24.163287984</v>
      </c>
      <c r="I21" s="6">
        <f>I20/('02_Base Data'!$B$10*'02_Base Data'!$B$11)</f>
        <v>26.4399777408</v>
      </c>
      <c r="J21" s="6">
        <f>J20/('02_Base Data'!$B$10*'02_Base Data'!$B$11)</f>
        <v>27.993960829866666</v>
      </c>
      <c r="K21" s="6">
        <f>K20/('02_Base Data'!$B$10*'02_Base Data'!$B$11)</f>
        <v>32.513492117333335</v>
      </c>
      <c r="L21" s="6">
        <f>L20/('02_Base Data'!$B$10*'02_Base Data'!$B$11)</f>
        <v>34.096271566933339</v>
      </c>
      <c r="M21" s="6">
        <f>M20/('02_Base Data'!$B$10*'02_Base Data'!$B$11)</f>
        <v>34.201918331733332</v>
      </c>
      <c r="N21" s="6">
        <f>N20/('02_Base Data'!$B$10*'02_Base Data'!$B$11)</f>
        <v>31.324986291199998</v>
      </c>
      <c r="O21" s="6">
        <f>O20/('02_Base Data'!$B$10*'02_Base Data'!$B$11)</f>
        <v>29.926497024</v>
      </c>
      <c r="P21" s="6">
        <f>P20/('02_Base Data'!$B$10*'02_Base Data'!$B$11)</f>
        <v>32.271853494399998</v>
      </c>
      <c r="Q21" s="6">
        <f>Q20/('02_Base Data'!$B$10*'02_Base Data'!$B$11)</f>
        <v>27.856355917866665</v>
      </c>
      <c r="R21" s="6">
        <f>R20/('02_Base Data'!$B$10*'02_Base Data'!$B$11)</f>
        <v>24.923214905599998</v>
      </c>
      <c r="S21" s="6">
        <f>S20/('02_Base Data'!$B$10*'02_Base Data'!$B$11)</f>
        <v>21.213913399466662</v>
      </c>
      <c r="T21" s="6">
        <f>T20/('02_Base Data'!$B$10*'02_Base Data'!$B$11)</f>
        <v>19.001174160000001</v>
      </c>
      <c r="U21" s="6">
        <f>U20/('02_Base Data'!$B$10*'02_Base Data'!$B$11)</f>
        <v>21.347111953066666</v>
      </c>
      <c r="V21" s="6">
        <f>V20/('02_Base Data'!$B$10*'02_Base Data'!$B$11)</f>
        <v>22.167445426133334</v>
      </c>
      <c r="W21" s="6">
        <f>W20/('02_Base Data'!$B$10*'02_Base Data'!$B$11)</f>
        <v>21.459333444266665</v>
      </c>
      <c r="X21" s="6">
        <f>X20/('02_Base Data'!$B$10*'02_Base Data'!$B$11)</f>
        <v>21.515845418666668</v>
      </c>
      <c r="Y21" s="6">
        <f>Y20/('02_Base Data'!$B$10*'02_Base Data'!$B$11)</f>
        <v>27.736182796800001</v>
      </c>
      <c r="Z21" s="6">
        <f>Z20/('02_Base Data'!$B$10*'02_Base Data'!$B$11)</f>
        <v>21.6293278208</v>
      </c>
      <c r="AA21" s="6">
        <f>AA20/('02_Base Data'!$B$10*'02_Base Data'!$B$11)</f>
        <v>18.588353945600002</v>
      </c>
      <c r="AB21" s="6">
        <f>AB20/('02_Base Data'!$B$10*'02_Base Data'!$B$11)</f>
        <v>17.084357147733336</v>
      </c>
      <c r="AC21" s="6">
        <f>AC20/('02_Base Data'!$B$10*'02_Base Data'!$B$11)</f>
        <v>14.7936417408</v>
      </c>
      <c r="AD21" s="6">
        <f>AD20/('02_Base Data'!$B$10*'02_Base Data'!$B$11)</f>
        <v>16.394024908800002</v>
      </c>
      <c r="AE21" s="6">
        <f>AE20/('02_Base Data'!$B$10*'02_Base Data'!$B$11)</f>
        <v>18.785449804799999</v>
      </c>
      <c r="AF21" s="6">
        <f>AF20/('02_Base Data'!$B$10*'02_Base Data'!$B$11)</f>
        <v>30.845118712836147</v>
      </c>
      <c r="AG21" s="6">
        <f>AG20/('02_Base Data'!$B$10*'02_Base Data'!$B$11)</f>
        <v>30.082077911104591</v>
      </c>
      <c r="AH21" s="6">
        <f>AH20/('02_Base Data'!$B$10*'02_Base Data'!$B$11)</f>
        <v>22.77871526389259</v>
      </c>
      <c r="AI21" s="6">
        <f>AI20/('02_Base Data'!$B$10*'02_Base Data'!$B$11)</f>
        <v>24.799554946315272</v>
      </c>
      <c r="AJ21" s="6">
        <f>AJ20/('02_Base Data'!$B$10*'02_Base Data'!$B$11)</f>
        <v>22.698743167013948</v>
      </c>
      <c r="AK21" s="6">
        <f>AK20/('02_Base Data'!$B$10*'02_Base Data'!$B$11)</f>
        <v>21.493825680519066</v>
      </c>
      <c r="AL21" s="6">
        <f>AL20/('02_Base Data'!$B$10*'02_Base Data'!$B$11)</f>
        <v>21.194224998934132</v>
      </c>
      <c r="AM21" s="6">
        <f>AM20/('02_Base Data'!$B$10*'02_Base Data'!$B$11)</f>
        <v>19.440479399454077</v>
      </c>
      <c r="AN21" s="6">
        <f>AN20/('02_Base Data'!$B$10*'02_Base Data'!$B$11)</f>
        <v>19.780731138874877</v>
      </c>
      <c r="AO21" s="6">
        <f>AO20/('02_Base Data'!$B$10*'02_Base Data'!$B$11)</f>
        <v>24.578739606273615</v>
      </c>
      <c r="AP21" s="6">
        <f>AP20/('02_Base Data'!$B$10*'02_Base Data'!$B$11)</f>
        <v>25.966743427298166</v>
      </c>
      <c r="AQ21" s="6">
        <f>AQ20/('02_Base Data'!$B$10*'02_Base Data'!$B$11)</f>
        <v>25.709572960686824</v>
      </c>
      <c r="AR21" s="6">
        <f>AR20/('02_Base Data'!$B$10*'02_Base Data'!$B$11)</f>
        <v>26.351940247391738</v>
      </c>
      <c r="AS21" s="6">
        <f>AS20/('02_Base Data'!$B$10*'02_Base Data'!$B$11)</f>
        <v>25.167601480175136</v>
      </c>
      <c r="AT21" s="6">
        <f>AT20/('02_Base Data'!$B$10*'02_Base Data'!$B$11)</f>
        <v>22.287646955430223</v>
      </c>
      <c r="AU21" s="6">
        <f>AU20/('02_Base Data'!$B$10*'02_Base Data'!$B$11)</f>
        <v>21.685278118796973</v>
      </c>
      <c r="AV21" s="6">
        <f>AV20/('02_Base Data'!$B$10*'02_Base Data'!$B$11)</f>
        <v>22.081388689427108</v>
      </c>
      <c r="AW21" s="6">
        <f>AW20/('02_Base Data'!$B$10*'02_Base Data'!$B$11)</f>
        <v>22.466379863219487</v>
      </c>
      <c r="AX21" s="6">
        <f>AX20/('02_Base Data'!$B$10*'02_Base Data'!$B$11)</f>
        <v>22.838309967278384</v>
      </c>
      <c r="AY21" s="6">
        <f>AY20/('02_Base Data'!$B$10*'02_Base Data'!$B$11)</f>
        <v>23.195078354883808</v>
      </c>
      <c r="AZ21" s="6">
        <f>AZ20/('02_Base Data'!$B$10*'02_Base Data'!$B$11)</f>
        <v>23.534414702649745</v>
      </c>
      <c r="BA21" s="6">
        <f>BA20/('02_Base Data'!$B$10*'02_Base Data'!$B$11)</f>
        <v>23.853867650484911</v>
      </c>
      <c r="BB21" s="6">
        <f>BB20/('02_Base Data'!$B$10*'02_Base Data'!$B$11)</f>
        <v>24.150792746112391</v>
      </c>
      <c r="BC21" s="6">
        <f>BC20/('02_Base Data'!$B$10*'02_Base Data'!$B$11)</f>
        <v>24.422339653756367</v>
      </c>
      <c r="BD21" s="6">
        <f>BD20/('02_Base Data'!$B$10*'02_Base Data'!$B$11)</f>
        <v>24.665438584338123</v>
      </c>
      <c r="BE21" s="6">
        <f>BE20/('02_Base Data'!$B$10*'02_Base Data'!$B$11)</f>
        <v>24.87678590213315</v>
      </c>
      <c r="BF21" s="6">
        <f>BF20/('02_Base Data'!$B$10*'02_Base Data'!$B$11)</f>
        <v>25.052828860320684</v>
      </c>
      <c r="BG21" s="6">
        <f>BG20/('02_Base Data'!$B$10*'02_Base Data'!$B$11)</f>
        <v>25.189749415198211</v>
      </c>
      <c r="BH21" s="6">
        <f>BH20/('02_Base Data'!$B$10*'02_Base Data'!$B$11)</f>
        <v>25.28344706603005</v>
      </c>
      <c r="BI21" s="6">
        <f>BI20/('02_Base Data'!$B$10*'02_Base Data'!$B$11)</f>
        <v>25.329520664542269</v>
      </c>
      <c r="BJ21" s="6">
        <f>BJ20/('02_Base Data'!$B$10*'02_Base Data'!$B$11)</f>
        <v>25.323249134958857</v>
      </c>
      <c r="BK21" s="6">
        <f>BK20/('02_Base Data'!$B$10*'02_Base Data'!$B$11)</f>
        <v>25.25957104218643</v>
      </c>
      <c r="BL21" s="6">
        <f>BL20/('02_Base Data'!$B$10*'02_Base Data'!$B$11)</f>
        <v>25.133062942288539</v>
      </c>
      <c r="BM21" s="6">
        <f>BM20/('02_Base Data'!$B$10*'02_Base Data'!$B$11)</f>
        <v>24.937916445736473</v>
      </c>
      <c r="BN21" s="6">
        <f>BN20/('02_Base Data'!$B$10*'02_Base Data'!$B$11)</f>
        <v>24.667913920069765</v>
      </c>
      <c r="BO21" s="6">
        <f>BO20/('02_Base Data'!$B$10*'02_Base Data'!$B$11)</f>
        <v>24.316402754538188</v>
      </c>
      <c r="BP21" s="6">
        <f>BP20/('02_Base Data'!$B$10*'02_Base Data'!$B$11)</f>
        <v>23.876268105014404</v>
      </c>
      <c r="BQ21" s="6">
        <f>BQ20/('02_Base Data'!$B$10*'02_Base Data'!$B$11)</f>
        <v>23.339904032952344</v>
      </c>
      <c r="BR21" s="6">
        <f>BR20/('02_Base Data'!$B$10*'02_Base Data'!$B$11)</f>
        <v>22.699182947407845</v>
      </c>
      <c r="BS21" s="6">
        <f>BS20/('02_Base Data'!$B$10*'02_Base Data'!$B$11)</f>
        <v>21.945423254122424</v>
      </c>
      <c r="BT21" s="6">
        <f>BT20/('02_Base Data'!$B$10*'02_Base Data'!$B$11)</f>
        <v>21.069355110383771</v>
      </c>
      <c r="BU21" s="6">
        <f>BU20/('02_Base Data'!$B$10*'02_Base Data'!$B$11)</f>
        <v>20.061084178804833</v>
      </c>
      <c r="BV21" s="6">
        <f>BV20/('02_Base Data'!$B$10*'02_Base Data'!$B$11)</f>
        <v>18.910053267289843</v>
      </c>
      <c r="BW21" s="6">
        <f>BW20/('02_Base Data'!$B$10*'02_Base Data'!$B$11)</f>
        <v>17.605001736266562</v>
      </c>
      <c r="BX21" s="6">
        <f>BX20/('02_Base Data'!$B$10*'02_Base Data'!$B$11)</f>
        <v>16.133922547740717</v>
      </c>
      <c r="BY21" s="6">
        <f>BY20/('02_Base Data'!$B$10*'02_Base Data'!$B$11)</f>
        <v>14.484016823854809</v>
      </c>
      <c r="BZ21" s="6">
        <f>BZ20/('02_Base Data'!$B$10*'02_Base Data'!$B$11)</f>
        <v>12.641645775389392</v>
      </c>
      <c r="CA21" s="6">
        <f>CA20/('02_Base Data'!$B$10*'02_Base Data'!$B$11)</f>
        <v>10.592279853011963</v>
      </c>
      <c r="CB21" s="6">
        <f>CB20/('02_Base Data'!$B$10*'02_Base Data'!$B$11)</f>
        <v>8.3204449660353159</v>
      </c>
      <c r="CC21" s="6">
        <f>CC20/('02_Base Data'!$B$10*'02_Base Data'!$B$11)</f>
        <v>5.8096656049724809</v>
      </c>
      <c r="CD21" s="6">
        <f>CD20/('02_Base Data'!$B$10*'02_Base Data'!$B$11)</f>
        <v>3.0424046952457893</v>
      </c>
      <c r="CE21" s="6">
        <f>CE20/('02_Base Data'!$B$10*'02_Base Data'!$B$11)</f>
        <v>0</v>
      </c>
    </row>
    <row r="22" spans="1:83" outlineLevel="1" x14ac:dyDescent="0.25">
      <c r="A22" s="69"/>
      <c r="B22" s="4" t="s">
        <v>25</v>
      </c>
      <c r="C22" s="12" t="s">
        <v>46</v>
      </c>
      <c r="D22">
        <f>D12</f>
        <v>1.1859068628215232E-2</v>
      </c>
      <c r="E22">
        <f t="shared" ref="E22:AS22" si="14">E12</f>
        <v>1.1645309362482233E-2</v>
      </c>
      <c r="F22">
        <f t="shared" si="14"/>
        <v>1.3307635167641687E-2</v>
      </c>
      <c r="G22">
        <f t="shared" si="14"/>
        <v>1.3012929954058542E-2</v>
      </c>
      <c r="H22">
        <f t="shared" si="14"/>
        <v>1.4127558534126308E-2</v>
      </c>
      <c r="I22">
        <f t="shared" si="14"/>
        <v>1.5074396758618734E-2</v>
      </c>
      <c r="J22">
        <f t="shared" si="14"/>
        <v>1.593323809141152E-2</v>
      </c>
      <c r="K22">
        <f t="shared" si="14"/>
        <v>1.3857545407458408E-2</v>
      </c>
      <c r="L22">
        <f t="shared" si="14"/>
        <v>1.4642735651298276E-2</v>
      </c>
      <c r="M22">
        <f t="shared" si="14"/>
        <v>1.4349406512318936E-2</v>
      </c>
      <c r="N22">
        <f t="shared" si="14"/>
        <v>1.2711112313934396E-2</v>
      </c>
      <c r="O22">
        <f t="shared" si="14"/>
        <v>1.1122621974040384E-2</v>
      </c>
      <c r="P22">
        <f t="shared" si="14"/>
        <v>1.304746796879574E-2</v>
      </c>
      <c r="Q22">
        <f t="shared" si="14"/>
        <v>1.6188178490714637E-2</v>
      </c>
      <c r="R22">
        <f t="shared" si="14"/>
        <v>1.4625963177123282E-2</v>
      </c>
      <c r="S22">
        <f t="shared" si="14"/>
        <v>1.5345681363763613E-2</v>
      </c>
      <c r="T22">
        <f t="shared" si="14"/>
        <v>1.4882041579968003E-2</v>
      </c>
      <c r="U22">
        <f t="shared" si="14"/>
        <v>1.8269643132138795E-2</v>
      </c>
      <c r="V22">
        <f t="shared" si="14"/>
        <v>1.3741683756310295E-2</v>
      </c>
      <c r="W22">
        <f t="shared" si="14"/>
        <v>1.2106479688250155E-2</v>
      </c>
      <c r="X22">
        <f t="shared" si="14"/>
        <v>1.3610924024373134E-2</v>
      </c>
      <c r="Y22">
        <f t="shared" si="14"/>
        <v>1.3135811216158396E-2</v>
      </c>
      <c r="Z22">
        <f t="shared" si="14"/>
        <v>1.2942415675508965E-2</v>
      </c>
      <c r="AA22">
        <f t="shared" si="14"/>
        <v>2.1906268028180506E-2</v>
      </c>
      <c r="AB22">
        <f t="shared" si="14"/>
        <v>3.2778885261546931E-2</v>
      </c>
      <c r="AC22">
        <f t="shared" si="14"/>
        <v>3.484631387942716E-2</v>
      </c>
      <c r="AD22">
        <f t="shared" si="14"/>
        <v>3.4009483577680993E-2</v>
      </c>
      <c r="AE22">
        <f t="shared" si="14"/>
        <v>2.5787133618815187E-2</v>
      </c>
      <c r="AF22">
        <f t="shared" si="14"/>
        <v>3.9105624773164621E-2</v>
      </c>
      <c r="AG22">
        <f t="shared" si="14"/>
        <v>3.775983545353026E-2</v>
      </c>
      <c r="AH22">
        <f t="shared" si="14"/>
        <v>4.422782506503016E-2</v>
      </c>
      <c r="AI22">
        <f t="shared" si="14"/>
        <v>4.5389885048353555E-2</v>
      </c>
      <c r="AJ22">
        <f t="shared" si="14"/>
        <v>4.3771314452570223E-2</v>
      </c>
      <c r="AK22">
        <f t="shared" si="14"/>
        <v>3.3037783086773534E-2</v>
      </c>
      <c r="AL22">
        <f t="shared" si="14"/>
        <v>3.5430949947836084E-2</v>
      </c>
      <c r="AM22">
        <f t="shared" si="14"/>
        <v>4.8163804237462499E-2</v>
      </c>
      <c r="AN22">
        <f t="shared" si="14"/>
        <v>5.6452191792548359E-2</v>
      </c>
      <c r="AO22">
        <f t="shared" si="14"/>
        <v>4.8266793221495435E-2</v>
      </c>
      <c r="AP22">
        <f t="shared" si="14"/>
        <v>4.7014569426336271E-2</v>
      </c>
      <c r="AQ22">
        <f t="shared" si="14"/>
        <v>4.9250970680963041E-2</v>
      </c>
      <c r="AR22">
        <f t="shared" si="14"/>
        <v>4.3524662690040274E-2</v>
      </c>
      <c r="AS22">
        <f t="shared" si="14"/>
        <v>5.4599395342868152E-2</v>
      </c>
      <c r="AT22" s="2">
        <f>AT12</f>
        <v>5.7373276535226468E-2</v>
      </c>
      <c r="AU22">
        <f>AVERAGE(AF22:AT22)</f>
        <v>4.5557925450279924E-2</v>
      </c>
      <c r="AV22">
        <f t="shared" ref="AV22:CE22" si="15">AVERAGE(AG22:AU22)</f>
        <v>4.5988078828754282E-2</v>
      </c>
      <c r="AW22">
        <f t="shared" si="15"/>
        <v>4.6536628387102555E-2</v>
      </c>
      <c r="AX22">
        <f t="shared" si="15"/>
        <v>4.6690548608574051E-2</v>
      </c>
      <c r="AY22">
        <f t="shared" si="15"/>
        <v>4.6777259512588744E-2</v>
      </c>
      <c r="AZ22">
        <f t="shared" si="15"/>
        <v>4.6977655849923319E-2</v>
      </c>
      <c r="BA22">
        <f t="shared" si="15"/>
        <v>4.7906980700799968E-2</v>
      </c>
      <c r="BB22">
        <f t="shared" si="15"/>
        <v>4.8738716084330891E-2</v>
      </c>
      <c r="BC22">
        <f t="shared" si="15"/>
        <v>4.8777043540788781E-2</v>
      </c>
      <c r="BD22">
        <f t="shared" si="15"/>
        <v>4.8265366990671479E-2</v>
      </c>
      <c r="BE22">
        <f t="shared" si="15"/>
        <v>4.8265271908616555E-2</v>
      </c>
      <c r="BF22">
        <f t="shared" si="15"/>
        <v>4.8348652074101897E-2</v>
      </c>
      <c r="BG22">
        <f t="shared" si="15"/>
        <v>4.828849750031116E-2</v>
      </c>
      <c r="BH22">
        <f t="shared" si="15"/>
        <v>4.8606086487662549E-2</v>
      </c>
      <c r="BI22">
        <f t="shared" si="15"/>
        <v>4.820653256398217E-2</v>
      </c>
      <c r="BJ22">
        <f t="shared" si="15"/>
        <v>4.759541629923255E-2</v>
      </c>
      <c r="BK22">
        <f t="shared" si="15"/>
        <v>4.7731249022496064E-2</v>
      </c>
      <c r="BL22">
        <f t="shared" si="15"/>
        <v>4.7847460368745515E-2</v>
      </c>
      <c r="BM22">
        <f t="shared" si="15"/>
        <v>4.7934849167521713E-2</v>
      </c>
      <c r="BN22">
        <f t="shared" si="15"/>
        <v>4.8017802538118229E-2</v>
      </c>
      <c r="BO22">
        <f t="shared" si="15"/>
        <v>4.8100505406486853E-2</v>
      </c>
      <c r="BP22">
        <f t="shared" si="15"/>
        <v>4.8175362043591088E-2</v>
      </c>
      <c r="BQ22">
        <f t="shared" si="15"/>
        <v>4.8193254133110493E-2</v>
      </c>
      <c r="BR22">
        <f t="shared" si="15"/>
        <v>4.8156890003029133E-2</v>
      </c>
      <c r="BS22">
        <f t="shared" si="15"/>
        <v>4.8115546433845163E-2</v>
      </c>
      <c r="BT22">
        <f t="shared" si="15"/>
        <v>4.8105558396723404E-2</v>
      </c>
      <c r="BU22">
        <f t="shared" si="15"/>
        <v>4.8094910829263871E-2</v>
      </c>
      <c r="BV22">
        <f t="shared" si="15"/>
        <v>4.8077994746274659E-2</v>
      </c>
      <c r="BW22">
        <f t="shared" si="15"/>
        <v>4.806396122933889E-2</v>
      </c>
      <c r="BX22">
        <f t="shared" si="15"/>
        <v>4.8027819545450649E-2</v>
      </c>
      <c r="BY22">
        <f t="shared" si="15"/>
        <v>4.801590534421521E-2</v>
      </c>
      <c r="BZ22">
        <f t="shared" si="15"/>
        <v>4.8043937947214059E-2</v>
      </c>
      <c r="CA22">
        <f t="shared" si="15"/>
        <v>4.8064783875528594E-2</v>
      </c>
      <c r="CB22">
        <f t="shared" si="15"/>
        <v>4.8079272109314133E-2</v>
      </c>
      <c r="CC22">
        <f t="shared" si="15"/>
        <v>4.8088900305433634E-2</v>
      </c>
      <c r="CD22">
        <f t="shared" si="15"/>
        <v>4.8093640156587993E-2</v>
      </c>
      <c r="CE22">
        <f t="shared" si="15"/>
        <v>4.8093182473261407E-2</v>
      </c>
    </row>
    <row r="23" spans="1:83" outlineLevel="1" x14ac:dyDescent="0.25">
      <c r="A23" s="69"/>
      <c r="B23" s="4" t="s">
        <v>26</v>
      </c>
      <c r="C23" s="12" t="s">
        <v>46</v>
      </c>
      <c r="D23">
        <f>D22*D8</f>
        <v>1.35</v>
      </c>
      <c r="E23">
        <f t="shared" ref="E23:BJ23" si="16">E22*E8</f>
        <v>1.35</v>
      </c>
      <c r="F23">
        <f t="shared" si="16"/>
        <v>1.5840000000000001</v>
      </c>
      <c r="G23">
        <f t="shared" si="16"/>
        <v>1.5625396827</v>
      </c>
      <c r="H23">
        <f t="shared" si="16"/>
        <v>1.7337142858500001</v>
      </c>
      <c r="I23">
        <f t="shared" si="16"/>
        <v>1.89952380945</v>
      </c>
      <c r="J23">
        <f t="shared" si="16"/>
        <v>2.0599682539500002</v>
      </c>
      <c r="K23">
        <f t="shared" si="16"/>
        <v>1.8458730157500001</v>
      </c>
      <c r="L23">
        <f t="shared" si="16"/>
        <v>2.0009523811499998</v>
      </c>
      <c r="M23">
        <f t="shared" si="16"/>
        <v>1.9714444443000001</v>
      </c>
      <c r="N23">
        <f t="shared" si="16"/>
        <v>1.7653968252000001</v>
      </c>
      <c r="O23">
        <f t="shared" si="16"/>
        <v>1.56471428565</v>
      </c>
      <c r="P23">
        <f t="shared" si="16"/>
        <v>1.8829206351000001</v>
      </c>
      <c r="Q23">
        <f t="shared" si="16"/>
        <v>2.3588888890500002</v>
      </c>
      <c r="R23">
        <f t="shared" si="16"/>
        <v>2.1555238095</v>
      </c>
      <c r="S23">
        <f t="shared" si="16"/>
        <v>2.2837777776000001</v>
      </c>
      <c r="T23">
        <f t="shared" si="16"/>
        <v>2.2462222221000001</v>
      </c>
      <c r="U23">
        <f t="shared" si="16"/>
        <v>2.8397142854999999</v>
      </c>
      <c r="V23">
        <f t="shared" si="16"/>
        <v>2.1711111111000001</v>
      </c>
      <c r="W23">
        <f t="shared" si="16"/>
        <v>1.9811587301999998</v>
      </c>
      <c r="X23">
        <f t="shared" si="16"/>
        <v>2.2457142855000001</v>
      </c>
      <c r="Y23">
        <f t="shared" si="16"/>
        <v>2.2054761904500002</v>
      </c>
      <c r="Z23">
        <f t="shared" si="16"/>
        <v>2.1652380953999999</v>
      </c>
      <c r="AA23">
        <f t="shared" si="16"/>
        <v>3.6833333332499998</v>
      </c>
      <c r="AB23">
        <f t="shared" si="16"/>
        <v>5.6666666655000002</v>
      </c>
      <c r="AC23">
        <f t="shared" si="16"/>
        <v>6.0916666680000002</v>
      </c>
      <c r="AD23">
        <f t="shared" si="16"/>
        <v>6.7999999994999998</v>
      </c>
      <c r="AE23">
        <f t="shared" si="16"/>
        <v>5.2416666674999997</v>
      </c>
      <c r="AF23">
        <f t="shared" si="16"/>
        <v>6.1390621036379276</v>
      </c>
      <c r="AG23">
        <f t="shared" si="16"/>
        <v>6.2085292789881512</v>
      </c>
      <c r="AH23">
        <f t="shared" si="16"/>
        <v>7.6164056424679307</v>
      </c>
      <c r="AI23">
        <f t="shared" si="16"/>
        <v>8.186710033469387</v>
      </c>
      <c r="AJ23">
        <f t="shared" si="16"/>
        <v>8.2686718443117257</v>
      </c>
      <c r="AK23">
        <f t="shared" si="16"/>
        <v>6.5366150245045089</v>
      </c>
      <c r="AL23">
        <f t="shared" si="16"/>
        <v>7.3421059849226706</v>
      </c>
      <c r="AM23">
        <f t="shared" si="16"/>
        <v>10.453325597488083</v>
      </c>
      <c r="AN23">
        <f t="shared" si="16"/>
        <v>12.832472617132208</v>
      </c>
      <c r="AO23">
        <f t="shared" si="16"/>
        <v>11.491423392815724</v>
      </c>
      <c r="AP23">
        <f t="shared" si="16"/>
        <v>11.723402769819609</v>
      </c>
      <c r="AQ23">
        <f t="shared" si="16"/>
        <v>12.862691679946765</v>
      </c>
      <c r="AR23">
        <f t="shared" si="16"/>
        <v>11.90551871002255</v>
      </c>
      <c r="AS23">
        <f t="shared" si="16"/>
        <v>15.64215494218227</v>
      </c>
      <c r="AT23" s="2">
        <f t="shared" si="16"/>
        <v>17.215286135351892</v>
      </c>
      <c r="AU23">
        <f t="shared" si="16"/>
        <v>13.670000559895742</v>
      </c>
      <c r="AV23">
        <f t="shared" si="16"/>
        <v>14.452590660420009</v>
      </c>
      <c r="AW23">
        <f t="shared" si="16"/>
        <v>15.317616527155456</v>
      </c>
      <c r="AX23">
        <f t="shared" si="16"/>
        <v>16.09611614323692</v>
      </c>
      <c r="AY23">
        <f t="shared" si="16"/>
        <v>16.889731182763253</v>
      </c>
      <c r="AZ23">
        <f t="shared" si="16"/>
        <v>17.765406415105719</v>
      </c>
      <c r="BA23">
        <f t="shared" si="16"/>
        <v>18.974854234952389</v>
      </c>
      <c r="BB23">
        <f t="shared" si="16"/>
        <v>20.218529899272571</v>
      </c>
      <c r="BC23">
        <f t="shared" si="16"/>
        <v>21.192725165626165</v>
      </c>
      <c r="BD23">
        <f t="shared" si="16"/>
        <v>21.963562682290451</v>
      </c>
      <c r="BE23">
        <f t="shared" si="16"/>
        <v>23.003704217776864</v>
      </c>
      <c r="BF23">
        <f t="shared" si="16"/>
        <v>24.134773691716518</v>
      </c>
      <c r="BG23">
        <f t="shared" si="16"/>
        <v>25.246338162581509</v>
      </c>
      <c r="BH23">
        <f t="shared" si="16"/>
        <v>26.615902710476828</v>
      </c>
      <c r="BI23">
        <f t="shared" si="16"/>
        <v>27.647271787009633</v>
      </c>
      <c r="BJ23">
        <f t="shared" si="16"/>
        <v>28.589552646447775</v>
      </c>
      <c r="BK23">
        <f t="shared" ref="BK23:CE23" si="17">BK22*BK8</f>
        <v>30.02900011247959</v>
      </c>
      <c r="BL23">
        <f t="shared" si="17"/>
        <v>31.527737532640074</v>
      </c>
      <c r="BM23">
        <f t="shared" si="17"/>
        <v>33.081189922686114</v>
      </c>
      <c r="BN23">
        <f t="shared" si="17"/>
        <v>34.707863542692493</v>
      </c>
      <c r="BO23">
        <f t="shared" si="17"/>
        <v>36.414225902493669</v>
      </c>
      <c r="BP23">
        <f t="shared" si="17"/>
        <v>38.198144919048509</v>
      </c>
      <c r="BQ23">
        <f t="shared" si="17"/>
        <v>40.022054533633636</v>
      </c>
      <c r="BR23">
        <f t="shared" si="17"/>
        <v>41.885856652884364</v>
      </c>
      <c r="BS23">
        <f t="shared" si="17"/>
        <v>43.831893751418079</v>
      </c>
      <c r="BT23">
        <f t="shared" si="17"/>
        <v>45.898227585165664</v>
      </c>
      <c r="BU23">
        <f t="shared" si="17"/>
        <v>48.061311891351487</v>
      </c>
      <c r="BV23">
        <f t="shared" si="17"/>
        <v>50.31977441736808</v>
      </c>
      <c r="BW23">
        <f t="shared" si="17"/>
        <v>52.687518321553391</v>
      </c>
      <c r="BX23">
        <f t="shared" si="17"/>
        <v>55.141286576271625</v>
      </c>
      <c r="BY23">
        <f t="shared" si="17"/>
        <v>57.738432484309001</v>
      </c>
      <c r="BZ23">
        <f t="shared" si="17"/>
        <v>60.508210230791789</v>
      </c>
      <c r="CA23">
        <f t="shared" si="17"/>
        <v>63.401355944641374</v>
      </c>
      <c r="CB23">
        <f t="shared" si="17"/>
        <v>66.424038836891498</v>
      </c>
      <c r="CC23">
        <f t="shared" si="17"/>
        <v>69.583790536313785</v>
      </c>
      <c r="CD23">
        <f t="shared" si="17"/>
        <v>72.88643846706745</v>
      </c>
      <c r="CE23">
        <f t="shared" si="17"/>
        <v>76.337588909404673</v>
      </c>
    </row>
    <row r="24" spans="1:83" s="6" customFormat="1" ht="13.9" customHeight="1" outlineLevel="1" x14ac:dyDescent="0.25">
      <c r="A24" s="69"/>
      <c r="B24" s="13" t="s">
        <v>27</v>
      </c>
      <c r="C24" s="14" t="s">
        <v>46</v>
      </c>
      <c r="D24" s="6">
        <f>D23/('02_Base Data'!$B$13*'02_Base Data'!$B$12)</f>
        <v>3.2</v>
      </c>
      <c r="E24" s="6">
        <f>E23/('02_Base Data'!$B$13*'02_Base Data'!$B$12)</f>
        <v>3.2</v>
      </c>
      <c r="F24" s="6">
        <f>F23/('02_Base Data'!$B$13*'02_Base Data'!$B$12)</f>
        <v>3.754666666666667</v>
      </c>
      <c r="G24" s="6">
        <f>G23/('02_Base Data'!$B$13*'02_Base Data'!$B$12)</f>
        <v>3.7037977664000001</v>
      </c>
      <c r="H24" s="6">
        <f>H23/('02_Base Data'!$B$13*'02_Base Data'!$B$12)</f>
        <v>4.109544973866667</v>
      </c>
      <c r="I24" s="6">
        <f>I23/('02_Base Data'!$B$13*'02_Base Data'!$B$12)</f>
        <v>4.5025749557333334</v>
      </c>
      <c r="J24" s="6">
        <f>J23/('02_Base Data'!$B$13*'02_Base Data'!$B$12)</f>
        <v>4.8828877130666672</v>
      </c>
      <c r="K24" s="6">
        <f>K23/('02_Base Data'!$B$13*'02_Base Data'!$B$12)</f>
        <v>4.3754027039999999</v>
      </c>
      <c r="L24" s="6">
        <f>L23/('02_Base Data'!$B$13*'02_Base Data'!$B$12)</f>
        <v>4.7429982367999992</v>
      </c>
      <c r="M24" s="6">
        <f>M23/('02_Base Data'!$B$13*'02_Base Data'!$B$12)</f>
        <v>4.6730534976000007</v>
      </c>
      <c r="N24" s="6">
        <f>N23/('02_Base Data'!$B$13*'02_Base Data'!$B$12)</f>
        <v>4.1846443263999999</v>
      </c>
      <c r="O24" s="6">
        <f>O23/('02_Base Data'!$B$13*'02_Base Data'!$B$12)</f>
        <v>3.7089523808</v>
      </c>
      <c r="P24" s="6">
        <f>P23/('02_Base Data'!$B$13*'02_Base Data'!$B$12)</f>
        <v>4.4632192831999999</v>
      </c>
      <c r="Q24" s="6">
        <f>Q23/('02_Base Data'!$B$13*'02_Base Data'!$B$12)</f>
        <v>5.5914403296000001</v>
      </c>
      <c r="R24" s="6">
        <f>R23/('02_Base Data'!$B$13*'02_Base Data'!$B$12)</f>
        <v>5.1093897706666667</v>
      </c>
      <c r="S24" s="6">
        <f>S23/('02_Base Data'!$B$13*'02_Base Data'!$B$12)</f>
        <v>5.4133991765333338</v>
      </c>
      <c r="T24" s="6">
        <f>T23/('02_Base Data'!$B$13*'02_Base Data'!$B$12)</f>
        <v>5.3243786005333336</v>
      </c>
      <c r="U24" s="6">
        <f>U23/('02_Base Data'!$B$13*'02_Base Data'!$B$12)</f>
        <v>6.7311746026666661</v>
      </c>
      <c r="V24" s="6">
        <f>V23/('02_Base Data'!$B$13*'02_Base Data'!$B$12)</f>
        <v>5.146337448533334</v>
      </c>
      <c r="W24" s="6">
        <f>W23/('02_Base Data'!$B$13*'02_Base Data'!$B$12)</f>
        <v>4.6960799530666657</v>
      </c>
      <c r="X24" s="6">
        <f>X23/('02_Base Data'!$B$13*'02_Base Data'!$B$12)</f>
        <v>5.3231746026666666</v>
      </c>
      <c r="Y24" s="6">
        <f>Y23/('02_Base Data'!$B$13*'02_Base Data'!$B$12)</f>
        <v>5.2277954144000001</v>
      </c>
      <c r="Z24" s="6">
        <f>Z23/('02_Base Data'!$B$13*'02_Base Data'!$B$12)</f>
        <v>5.1324162261333335</v>
      </c>
      <c r="AA24" s="6">
        <f>AA23/('02_Base Data'!$B$13*'02_Base Data'!$B$12)</f>
        <v>8.7308641973333323</v>
      </c>
      <c r="AB24" s="6">
        <f>AB23/('02_Base Data'!$B$13*'02_Base Data'!$B$12)</f>
        <v>13.432098762666667</v>
      </c>
      <c r="AC24" s="6">
        <f>AC23/('02_Base Data'!$B$13*'02_Base Data'!$B$12)</f>
        <v>14.439506176</v>
      </c>
      <c r="AD24" s="6">
        <f>AD23/('02_Base Data'!$B$13*'02_Base Data'!$B$12)</f>
        <v>16.118518517333332</v>
      </c>
      <c r="AE24" s="6">
        <f>AE23/('02_Base Data'!$B$13*'02_Base Data'!$B$12)</f>
        <v>12.424691359999999</v>
      </c>
      <c r="AF24" s="6">
        <f>AF23/('02_Base Data'!$B$13*'02_Base Data'!$B$12)</f>
        <v>14.551850912326939</v>
      </c>
      <c r="AG24" s="6">
        <f>AG23/('02_Base Data'!$B$13*'02_Base Data'!$B$12)</f>
        <v>14.716513846490432</v>
      </c>
      <c r="AH24" s="6">
        <f>AH23/('02_Base Data'!$B$13*'02_Base Data'!$B$12)</f>
        <v>18.053702263627688</v>
      </c>
      <c r="AI24" s="6">
        <f>AI23/('02_Base Data'!$B$13*'02_Base Data'!$B$12)</f>
        <v>19.405534894149657</v>
      </c>
      <c r="AJ24" s="6">
        <f>AJ23/('02_Base Data'!$B$13*'02_Base Data'!$B$12)</f>
        <v>19.59981474207224</v>
      </c>
      <c r="AK24" s="6">
        <f>AK23/('02_Base Data'!$B$13*'02_Base Data'!$B$12)</f>
        <v>15.49419857660328</v>
      </c>
      <c r="AL24" s="6">
        <f>AL23/('02_Base Data'!$B$13*'02_Base Data'!$B$12)</f>
        <v>17.403510482779662</v>
      </c>
      <c r="AM24" s="6">
        <f>AM23/('02_Base Data'!$B$13*'02_Base Data'!$B$12)</f>
        <v>24.778253268119901</v>
      </c>
      <c r="AN24" s="6">
        <f>AN23/('02_Base Data'!$B$13*'02_Base Data'!$B$12)</f>
        <v>30.417712870239306</v>
      </c>
      <c r="AO24" s="6">
        <f>AO23/('02_Base Data'!$B$13*'02_Base Data'!$B$12)</f>
        <v>27.238929523711345</v>
      </c>
      <c r="AP24" s="6">
        <f>AP23/('02_Base Data'!$B$13*'02_Base Data'!$B$12)</f>
        <v>27.788806565498334</v>
      </c>
      <c r="AQ24" s="6">
        <f>AQ23/('02_Base Data'!$B$13*'02_Base Data'!$B$12)</f>
        <v>30.489343241355296</v>
      </c>
      <c r="AR24" s="6">
        <f>AR23/('02_Base Data'!$B$13*'02_Base Data'!$B$12)</f>
        <v>28.220488794127526</v>
      </c>
      <c r="AS24" s="6">
        <f>AS23/('02_Base Data'!$B$13*'02_Base Data'!$B$12)</f>
        <v>37.077700603691305</v>
      </c>
      <c r="AT24" s="7">
        <f>AT23/('02_Base Data'!$B$13*'02_Base Data'!$B$12)</f>
        <v>40.806604172685965</v>
      </c>
      <c r="AU24" s="6">
        <f>AU23/('02_Base Data'!$B$13*'02_Base Data'!$B$12)</f>
        <v>32.402964290123244</v>
      </c>
      <c r="AV24" s="6">
        <f>AV23/('02_Base Data'!$B$13*'02_Base Data'!$B$12)</f>
        <v>34.257992676551133</v>
      </c>
      <c r="AW24" s="6">
        <f>AW23/('02_Base Data'!$B$13*'02_Base Data'!$B$12)</f>
        <v>36.308424360664787</v>
      </c>
      <c r="AX24" s="6">
        <f>AX23/('02_Base Data'!$B$13*'02_Base Data'!$B$12)</f>
        <v>38.153756783968994</v>
      </c>
      <c r="AY24" s="6">
        <f>AY23/('02_Base Data'!$B$13*'02_Base Data'!$B$12)</f>
        <v>40.034918359142523</v>
      </c>
      <c r="AZ24" s="6">
        <f>AZ23/('02_Base Data'!$B$13*'02_Base Data'!$B$12)</f>
        <v>42.110592983954298</v>
      </c>
      <c r="BA24" s="6">
        <f>BA23/('02_Base Data'!$B$13*'02_Base Data'!$B$12)</f>
        <v>44.977432260627886</v>
      </c>
      <c r="BB24" s="6">
        <f>BB23/('02_Base Data'!$B$13*'02_Base Data'!$B$12)</f>
        <v>47.92540420568313</v>
      </c>
      <c r="BC24" s="6">
        <f>BC23/('02_Base Data'!$B$13*'02_Base Data'!$B$12)</f>
        <v>50.234607800002763</v>
      </c>
      <c r="BD24" s="6">
        <f>BD23/('02_Base Data'!$B$13*'02_Base Data'!$B$12)</f>
        <v>52.061778209873665</v>
      </c>
      <c r="BE24" s="6">
        <f>BE23/('02_Base Data'!$B$13*'02_Base Data'!$B$12)</f>
        <v>54.527298886582194</v>
      </c>
      <c r="BF24" s="6">
        <f>BF23/('02_Base Data'!$B$13*'02_Base Data'!$B$12)</f>
        <v>57.208352454439151</v>
      </c>
      <c r="BG24" s="6">
        <f>BG23/('02_Base Data'!$B$13*'02_Base Data'!$B$12)</f>
        <v>59.843171940933949</v>
      </c>
      <c r="BH24" s="6">
        <f>BH23/('02_Base Data'!$B$13*'02_Base Data'!$B$12)</f>
        <v>63.0895471655747</v>
      </c>
      <c r="BI24" s="6">
        <f>BI23/('02_Base Data'!$B$13*'02_Base Data'!$B$12)</f>
        <v>65.534273865504318</v>
      </c>
      <c r="BJ24" s="6">
        <f>BJ23/('02_Base Data'!$B$13*'02_Base Data'!$B$12)</f>
        <v>67.767828495283609</v>
      </c>
      <c r="BK24" s="6">
        <f>BK23/('02_Base Data'!$B$13*'02_Base Data'!$B$12)</f>
        <v>71.179852118470137</v>
      </c>
      <c r="BL24" s="6">
        <f>BL23/('02_Base Data'!$B$13*'02_Base Data'!$B$12)</f>
        <v>74.732414892183883</v>
      </c>
      <c r="BM24" s="6">
        <f>BM23/('02_Base Data'!$B$13*'02_Base Data'!$B$12)</f>
        <v>78.414672409330052</v>
      </c>
      <c r="BN24" s="6">
        <f>BN23/('02_Base Data'!$B$13*'02_Base Data'!$B$12)</f>
        <v>82.270491360456276</v>
      </c>
      <c r="BO24" s="6">
        <f>BO23/('02_Base Data'!$B$13*'02_Base Data'!$B$12)</f>
        <v>86.315202139244249</v>
      </c>
      <c r="BP24" s="6">
        <f>BP23/('02_Base Data'!$B$13*'02_Base Data'!$B$12)</f>
        <v>90.543750919226099</v>
      </c>
      <c r="BQ24" s="6">
        <f>BQ23/('02_Base Data'!$B$13*'02_Base Data'!$B$12)</f>
        <v>94.86709222787232</v>
      </c>
      <c r="BR24" s="6">
        <f>BR23/('02_Base Data'!$B$13*'02_Base Data'!$B$12)</f>
        <v>99.284993547577756</v>
      </c>
      <c r="BS24" s="6">
        <f>BS23/('02_Base Data'!$B$13*'02_Base Data'!$B$12)</f>
        <v>103.8978222255836</v>
      </c>
      <c r="BT24" s="6">
        <f>BT23/('02_Base Data'!$B$13*'02_Base Data'!$B$12)</f>
        <v>108.79579872039268</v>
      </c>
      <c r="BU24" s="6">
        <f>BU23/('02_Base Data'!$B$13*'02_Base Data'!$B$12)</f>
        <v>113.9231096683887</v>
      </c>
      <c r="BV24" s="6">
        <f>BV23/('02_Base Data'!$B$13*'02_Base Data'!$B$12)</f>
        <v>119.27650232265026</v>
      </c>
      <c r="BW24" s="6">
        <f>BW23/('02_Base Data'!$B$13*'02_Base Data'!$B$12)</f>
        <v>124.88893231775619</v>
      </c>
      <c r="BX24" s="6">
        <f>BX23/('02_Base Data'!$B$13*'02_Base Data'!$B$12)</f>
        <v>130.70527188449572</v>
      </c>
      <c r="BY24" s="6">
        <f>BY23/('02_Base Data'!$B$13*'02_Base Data'!$B$12)</f>
        <v>136.86146959243615</v>
      </c>
      <c r="BZ24" s="6">
        <f>BZ23/('02_Base Data'!$B$13*'02_Base Data'!$B$12)</f>
        <v>143.42686869521017</v>
      </c>
      <c r="CA24" s="6">
        <f>CA23/('02_Base Data'!$B$13*'02_Base Data'!$B$12)</f>
        <v>150.28469557248326</v>
      </c>
      <c r="CB24" s="6">
        <f>CB23/('02_Base Data'!$B$13*'02_Base Data'!$B$12)</f>
        <v>157.44957353929837</v>
      </c>
      <c r="CC24" s="6">
        <f>CC23/('02_Base Data'!$B$13*'02_Base Data'!$B$12)</f>
        <v>164.93935534533637</v>
      </c>
      <c r="CD24" s="6">
        <f>CD23/('02_Base Data'!$B$13*'02_Base Data'!$B$12)</f>
        <v>172.76785414415988</v>
      </c>
      <c r="CE24" s="6">
        <f>CE23/('02_Base Data'!$B$13*'02_Base Data'!$B$12)</f>
        <v>180.94835889636664</v>
      </c>
    </row>
    <row r="25" spans="1:83" outlineLevel="1" x14ac:dyDescent="0.25">
      <c r="A25" s="69"/>
      <c r="B25" s="4" t="s">
        <v>25</v>
      </c>
      <c r="C25" s="12" t="s">
        <v>22</v>
      </c>
      <c r="D25">
        <f>D13</f>
        <v>0.89707265800988101</v>
      </c>
      <c r="E25">
        <f t="shared" ref="E25:AT25" si="18">E13</f>
        <v>0.89746517486863076</v>
      </c>
      <c r="F25">
        <f t="shared" si="18"/>
        <v>0.89020014038087947</v>
      </c>
      <c r="G25">
        <f t="shared" si="18"/>
        <v>0.89843150800373306</v>
      </c>
      <c r="H25">
        <f t="shared" si="18"/>
        <v>0.89472985237965441</v>
      </c>
      <c r="I25">
        <f t="shared" si="18"/>
        <v>0.88754903997337697</v>
      </c>
      <c r="J25">
        <f t="shared" si="18"/>
        <v>0.8808277265296075</v>
      </c>
      <c r="K25">
        <f t="shared" si="18"/>
        <v>0.87024765513455038</v>
      </c>
      <c r="L25">
        <f t="shared" si="18"/>
        <v>0.8632174926793833</v>
      </c>
      <c r="M25">
        <f t="shared" si="18"/>
        <v>0.87430853821080745</v>
      </c>
      <c r="N25">
        <f t="shared" si="18"/>
        <v>0.8812976918372506</v>
      </c>
      <c r="O25">
        <f t="shared" si="18"/>
        <v>0.88542285693451395</v>
      </c>
      <c r="P25">
        <f t="shared" si="18"/>
        <v>0.87892224786954942</v>
      </c>
      <c r="Q25">
        <f t="shared" si="18"/>
        <v>0.88610261230357112</v>
      </c>
      <c r="R25">
        <f t="shared" si="18"/>
        <v>0.89240799316499231</v>
      </c>
      <c r="S25">
        <f t="shared" si="18"/>
        <v>0.89986585752441328</v>
      </c>
      <c r="T25">
        <f t="shared" si="18"/>
        <v>0.90316972569373899</v>
      </c>
      <c r="U25">
        <f t="shared" si="18"/>
        <v>0.89324382576732664</v>
      </c>
      <c r="V25">
        <f t="shared" si="18"/>
        <v>0.8947144187419489</v>
      </c>
      <c r="W25">
        <f t="shared" si="18"/>
        <v>0.89345098193685435</v>
      </c>
      <c r="X25">
        <f t="shared" si="18"/>
        <v>0.88775202849889756</v>
      </c>
      <c r="Y25">
        <f t="shared" si="18"/>
        <v>0.8739746035727165</v>
      </c>
      <c r="Z25">
        <f t="shared" si="18"/>
        <v>0.87869666219143239</v>
      </c>
      <c r="AA25">
        <f t="shared" si="18"/>
        <v>0.87659411424916822</v>
      </c>
      <c r="AB25">
        <f t="shared" si="18"/>
        <v>0.85552890248299951</v>
      </c>
      <c r="AC25">
        <f t="shared" si="18"/>
        <v>0.84895140813827952</v>
      </c>
      <c r="AD25">
        <f t="shared" si="18"/>
        <v>0.85129572036986978</v>
      </c>
      <c r="AE25">
        <f t="shared" si="18"/>
        <v>0.84059671563090255</v>
      </c>
      <c r="AF25">
        <f t="shared" si="18"/>
        <v>0.77004989708025073</v>
      </c>
      <c r="AG25">
        <f t="shared" si="18"/>
        <v>0.77435343156597447</v>
      </c>
      <c r="AH25">
        <f t="shared" si="18"/>
        <v>0.77112513729074272</v>
      </c>
      <c r="AI25">
        <f t="shared" si="18"/>
        <v>0.7666467676022356</v>
      </c>
      <c r="AJ25">
        <f t="shared" si="18"/>
        <v>0.77706305941621734</v>
      </c>
      <c r="AK25">
        <f t="shared" si="18"/>
        <v>0.79272325084319384</v>
      </c>
      <c r="AL25">
        <f t="shared" si="18"/>
        <v>0.78590276065629605</v>
      </c>
      <c r="AM25">
        <f t="shared" si="18"/>
        <v>0.78450383019626047</v>
      </c>
      <c r="AN25">
        <f t="shared" si="18"/>
        <v>0.76969238020830055</v>
      </c>
      <c r="AO25">
        <f t="shared" si="18"/>
        <v>0.77504987848393081</v>
      </c>
      <c r="AP25">
        <f t="shared" si="18"/>
        <v>0.77555203383204518</v>
      </c>
      <c r="AQ25">
        <f t="shared" si="18"/>
        <v>0.77513845418611516</v>
      </c>
      <c r="AR25">
        <f t="shared" si="18"/>
        <v>0.79172048243046578</v>
      </c>
      <c r="AS25">
        <f t="shared" si="18"/>
        <v>0.785665074944909</v>
      </c>
      <c r="AT25" s="2">
        <f t="shared" si="18"/>
        <v>0.78554416580073516</v>
      </c>
      <c r="AU25">
        <f>1-(AU19+AU22+AU28)</f>
        <v>0.79384462417491497</v>
      </c>
      <c r="AV25">
        <f t="shared" ref="AV25:CE25" si="19">1-(AV19+AV22+AV28)</f>
        <v>0.79320843044746869</v>
      </c>
      <c r="AW25">
        <f t="shared" si="19"/>
        <v>0.79251495798247518</v>
      </c>
      <c r="AX25">
        <f t="shared" si="19"/>
        <v>0.7931401276060398</v>
      </c>
      <c r="AY25">
        <f t="shared" si="19"/>
        <v>0.7939347568619386</v>
      </c>
      <c r="AZ25">
        <f t="shared" si="19"/>
        <v>0.79445003580136664</v>
      </c>
      <c r="BA25">
        <f t="shared" si="19"/>
        <v>0.79418040567717085</v>
      </c>
      <c r="BB25">
        <f t="shared" si="19"/>
        <v>0.79445025465928898</v>
      </c>
      <c r="BC25">
        <f t="shared" si="19"/>
        <v>0.79508402153122271</v>
      </c>
      <c r="BD25">
        <f t="shared" si="19"/>
        <v>0.79676036427348684</v>
      </c>
      <c r="BE25">
        <f t="shared" si="19"/>
        <v>0.79776083321891988</v>
      </c>
      <c r="BF25">
        <f t="shared" si="19"/>
        <v>0.79872589468408983</v>
      </c>
      <c r="BG25">
        <f t="shared" si="19"/>
        <v>0.79986992369716559</v>
      </c>
      <c r="BH25">
        <f t="shared" si="19"/>
        <v>0.79998700682012203</v>
      </c>
      <c r="BI25">
        <f t="shared" si="19"/>
        <v>0.80062710314683694</v>
      </c>
      <c r="BJ25">
        <f t="shared" si="19"/>
        <v>0.80159237035479802</v>
      </c>
      <c r="BK25">
        <f t="shared" si="19"/>
        <v>0.80210888676679004</v>
      </c>
      <c r="BL25">
        <f t="shared" si="19"/>
        <v>0.80270225052141153</v>
      </c>
      <c r="BM25">
        <f t="shared" si="19"/>
        <v>0.80338140335734065</v>
      </c>
      <c r="BN25">
        <f t="shared" si="19"/>
        <v>0.80406415507409401</v>
      </c>
      <c r="BO25">
        <f t="shared" si="19"/>
        <v>0.80473944828823774</v>
      </c>
      <c r="BP25">
        <f t="shared" si="19"/>
        <v>0.80542540912069582</v>
      </c>
      <c r="BQ25">
        <f t="shared" si="19"/>
        <v>0.80617507601693084</v>
      </c>
      <c r="BR25">
        <f t="shared" si="19"/>
        <v>0.8069567307741069</v>
      </c>
      <c r="BS25">
        <f t="shared" si="19"/>
        <v>0.8077482447236326</v>
      </c>
      <c r="BT25">
        <f t="shared" si="19"/>
        <v>0.80848077008697561</v>
      </c>
      <c r="BU25">
        <f t="shared" si="19"/>
        <v>0.80919543254484594</v>
      </c>
      <c r="BV25">
        <f t="shared" si="19"/>
        <v>0.80989340173556301</v>
      </c>
      <c r="BW25">
        <f t="shared" si="19"/>
        <v>0.8105616336047895</v>
      </c>
      <c r="BX25">
        <f t="shared" si="19"/>
        <v>0.81126660872376744</v>
      </c>
      <c r="BY25">
        <f t="shared" si="19"/>
        <v>0.81197590909556272</v>
      </c>
      <c r="BZ25">
        <f t="shared" si="19"/>
        <v>0.81266814501161366</v>
      </c>
      <c r="CA25">
        <f t="shared" si="19"/>
        <v>0.81337209556126866</v>
      </c>
      <c r="CB25">
        <f t="shared" si="19"/>
        <v>0.81408341856392574</v>
      </c>
      <c r="CC25">
        <f t="shared" si="19"/>
        <v>0.81479688624436475</v>
      </c>
      <c r="CD25">
        <f t="shared" si="19"/>
        <v>0.81551240165571603</v>
      </c>
      <c r="CE25">
        <f t="shared" si="19"/>
        <v>0.8162305985468814</v>
      </c>
    </row>
    <row r="26" spans="1:83" outlineLevel="1" x14ac:dyDescent="0.25">
      <c r="A26" s="69"/>
      <c r="B26" s="4" t="s">
        <v>26</v>
      </c>
      <c r="C26" s="12" t="s">
        <v>22</v>
      </c>
      <c r="D26">
        <f>D25*D8</f>
        <v>102.12</v>
      </c>
      <c r="E26">
        <f t="shared" ref="E26:BJ26" si="20">E25*E8</f>
        <v>104.04</v>
      </c>
      <c r="F26">
        <f t="shared" si="20"/>
        <v>105.96</v>
      </c>
      <c r="G26">
        <f t="shared" si="20"/>
        <v>107.88</v>
      </c>
      <c r="H26">
        <f t="shared" si="20"/>
        <v>109.8</v>
      </c>
      <c r="I26">
        <f t="shared" si="20"/>
        <v>111.84</v>
      </c>
      <c r="J26">
        <f t="shared" si="20"/>
        <v>113.88</v>
      </c>
      <c r="K26">
        <f t="shared" si="20"/>
        <v>115.92</v>
      </c>
      <c r="L26">
        <f t="shared" si="20"/>
        <v>117.96</v>
      </c>
      <c r="M26">
        <f t="shared" si="20"/>
        <v>120.12</v>
      </c>
      <c r="N26">
        <f t="shared" si="20"/>
        <v>122.4</v>
      </c>
      <c r="O26">
        <f t="shared" si="20"/>
        <v>124.56</v>
      </c>
      <c r="P26">
        <f t="shared" si="20"/>
        <v>126.83999999999999</v>
      </c>
      <c r="Q26">
        <f t="shared" si="20"/>
        <v>129.12</v>
      </c>
      <c r="R26">
        <f t="shared" si="20"/>
        <v>131.52000000000001</v>
      </c>
      <c r="S26">
        <f t="shared" si="20"/>
        <v>133.91999999999999</v>
      </c>
      <c r="T26">
        <f t="shared" si="20"/>
        <v>136.32</v>
      </c>
      <c r="U26">
        <f t="shared" si="20"/>
        <v>138.84</v>
      </c>
      <c r="V26">
        <f t="shared" si="20"/>
        <v>141.36000000000001</v>
      </c>
      <c r="W26">
        <f t="shared" si="20"/>
        <v>146.20833293000001</v>
      </c>
      <c r="X26">
        <f t="shared" si="20"/>
        <v>146.47333339100001</v>
      </c>
      <c r="Y26">
        <f t="shared" si="20"/>
        <v>146.73857194799999</v>
      </c>
      <c r="Z26">
        <f t="shared" si="20"/>
        <v>147.004047388</v>
      </c>
      <c r="AA26">
        <f t="shared" si="20"/>
        <v>147.39107165999999</v>
      </c>
      <c r="AB26">
        <f t="shared" si="20"/>
        <v>147.89999947800001</v>
      </c>
      <c r="AC26">
        <f t="shared" si="20"/>
        <v>148.40964279900001</v>
      </c>
      <c r="AD26">
        <f t="shared" si="20"/>
        <v>170.21166713299999</v>
      </c>
      <c r="AE26">
        <f t="shared" si="20"/>
        <v>170.86535674199999</v>
      </c>
      <c r="AF26">
        <f t="shared" si="20"/>
        <v>120.88757483091581</v>
      </c>
      <c r="AG26">
        <f t="shared" si="20"/>
        <v>127.32036287813925</v>
      </c>
      <c r="AH26">
        <f t="shared" si="20"/>
        <v>132.79427234042004</v>
      </c>
      <c r="AI26">
        <f t="shared" si="20"/>
        <v>138.27562633767363</v>
      </c>
      <c r="AJ26">
        <f t="shared" si="20"/>
        <v>146.79201483912297</v>
      </c>
      <c r="AK26">
        <f t="shared" si="20"/>
        <v>156.84244606019431</v>
      </c>
      <c r="AL26">
        <f t="shared" si="20"/>
        <v>162.85708881859233</v>
      </c>
      <c r="AM26">
        <f t="shared" si="20"/>
        <v>170.26632549800567</v>
      </c>
      <c r="AN26">
        <f t="shared" si="20"/>
        <v>174.96320477572834</v>
      </c>
      <c r="AO26">
        <f t="shared" si="20"/>
        <v>184.5249230322346</v>
      </c>
      <c r="AP26">
        <f t="shared" si="20"/>
        <v>193.38917642990643</v>
      </c>
      <c r="AQ26">
        <f t="shared" si="20"/>
        <v>202.44000895032883</v>
      </c>
      <c r="AR26">
        <f t="shared" si="20"/>
        <v>216.56326400068576</v>
      </c>
      <c r="AS26">
        <f t="shared" si="20"/>
        <v>225.08481564264761</v>
      </c>
      <c r="AT26" s="2">
        <f t="shared" si="20"/>
        <v>235.70847619122443</v>
      </c>
      <c r="AU26">
        <f t="shared" si="20"/>
        <v>238.19909158911526</v>
      </c>
      <c r="AV26">
        <f t="shared" si="20"/>
        <v>249.28018403072812</v>
      </c>
      <c r="AW26">
        <f t="shared" si="20"/>
        <v>260.85775096192123</v>
      </c>
      <c r="AX26">
        <f t="shared" si="20"/>
        <v>273.42740645082478</v>
      </c>
      <c r="AY26">
        <f t="shared" si="20"/>
        <v>286.66374985994867</v>
      </c>
      <c r="AZ26">
        <f t="shared" si="20"/>
        <v>300.43490904686348</v>
      </c>
      <c r="BA26">
        <f t="shared" si="20"/>
        <v>314.55660977875061</v>
      </c>
      <c r="BB26">
        <f t="shared" si="20"/>
        <v>329.56584657505056</v>
      </c>
      <c r="BC26">
        <f t="shared" si="20"/>
        <v>345.44933289779118</v>
      </c>
      <c r="BD26">
        <f t="shared" si="20"/>
        <v>362.57252963325789</v>
      </c>
      <c r="BE26">
        <f t="shared" si="20"/>
        <v>380.22067458028886</v>
      </c>
      <c r="BF26">
        <f t="shared" si="20"/>
        <v>398.70953755585941</v>
      </c>
      <c r="BG26">
        <f t="shared" si="20"/>
        <v>418.19041024431931</v>
      </c>
      <c r="BH26">
        <f t="shared" si="20"/>
        <v>438.0598785416405</v>
      </c>
      <c r="BI26">
        <f t="shared" si="20"/>
        <v>459.17335148235122</v>
      </c>
      <c r="BJ26">
        <f t="shared" si="20"/>
        <v>481.49946056084576</v>
      </c>
      <c r="BK26">
        <f t="shared" ref="BK26:CE26" si="21">BK25*BK8</f>
        <v>504.62806534957156</v>
      </c>
      <c r="BL26">
        <f t="shared" si="21"/>
        <v>528.91805910412802</v>
      </c>
      <c r="BM26">
        <f t="shared" si="21"/>
        <v>554.43614085314402</v>
      </c>
      <c r="BN26">
        <f t="shared" si="21"/>
        <v>581.18754917466595</v>
      </c>
      <c r="BO26">
        <f t="shared" si="21"/>
        <v>609.22362072861029</v>
      </c>
      <c r="BP26">
        <f t="shared" si="21"/>
        <v>638.62014095998131</v>
      </c>
      <c r="BQ26">
        <f t="shared" si="21"/>
        <v>669.48753381313566</v>
      </c>
      <c r="BR26">
        <f t="shared" si="21"/>
        <v>701.87410250450921</v>
      </c>
      <c r="BS26">
        <f t="shared" si="21"/>
        <v>735.83566777735336</v>
      </c>
      <c r="BT26">
        <f t="shared" si="21"/>
        <v>771.38350786111062</v>
      </c>
      <c r="BU26">
        <f t="shared" si="21"/>
        <v>808.63013142195632</v>
      </c>
      <c r="BV26">
        <f t="shared" si="21"/>
        <v>847.65709328187415</v>
      </c>
      <c r="BW26">
        <f t="shared" si="21"/>
        <v>888.53435773895353</v>
      </c>
      <c r="BX26">
        <f t="shared" si="21"/>
        <v>931.42443243885839</v>
      </c>
      <c r="BY26">
        <f t="shared" si="21"/>
        <v>976.38929996449144</v>
      </c>
      <c r="BZ26">
        <f t="shared" si="21"/>
        <v>1023.5025909045353</v>
      </c>
      <c r="CA26">
        <f t="shared" si="21"/>
        <v>1072.9038932051521</v>
      </c>
      <c r="CB26">
        <f t="shared" si="21"/>
        <v>1124.6989864616526</v>
      </c>
      <c r="CC26">
        <f t="shared" si="21"/>
        <v>1178.9967227772586</v>
      </c>
      <c r="CD26">
        <f>CD25*CD8</f>
        <v>1235.9179776968394</v>
      </c>
      <c r="CE26">
        <f t="shared" si="21"/>
        <v>1295.590615609425</v>
      </c>
    </row>
    <row r="27" spans="1:83" s="6" customFormat="1" ht="13.9" customHeight="1" outlineLevel="1" x14ac:dyDescent="0.25">
      <c r="A27" s="69"/>
      <c r="B27" s="13" t="s">
        <v>27</v>
      </c>
      <c r="C27" s="14" t="s">
        <v>22</v>
      </c>
      <c r="D27" s="6">
        <f>D26/D68</f>
        <v>816.96</v>
      </c>
      <c r="E27" s="6">
        <f t="shared" ref="E27:AT27" si="22">E26/E68</f>
        <v>832.32</v>
      </c>
      <c r="F27" s="6">
        <f t="shared" si="22"/>
        <v>847.68</v>
      </c>
      <c r="G27" s="6">
        <f t="shared" si="22"/>
        <v>863.04</v>
      </c>
      <c r="H27" s="6">
        <f t="shared" si="22"/>
        <v>878.4</v>
      </c>
      <c r="I27" s="6">
        <f t="shared" si="22"/>
        <v>894.72</v>
      </c>
      <c r="J27" s="6">
        <f t="shared" si="22"/>
        <v>911.04</v>
      </c>
      <c r="K27" s="6">
        <f t="shared" si="22"/>
        <v>927.36</v>
      </c>
      <c r="L27" s="6">
        <f t="shared" si="22"/>
        <v>943.68</v>
      </c>
      <c r="M27" s="6">
        <f t="shared" si="22"/>
        <v>960.96</v>
      </c>
      <c r="N27" s="6">
        <f t="shared" si="22"/>
        <v>979.2</v>
      </c>
      <c r="O27" s="6">
        <f t="shared" si="22"/>
        <v>996.48</v>
      </c>
      <c r="P27" s="6">
        <f t="shared" si="22"/>
        <v>1014.7199999999999</v>
      </c>
      <c r="Q27" s="6">
        <f t="shared" si="22"/>
        <v>1032.96</v>
      </c>
      <c r="R27" s="6">
        <f t="shared" si="22"/>
        <v>1052.1600000000001</v>
      </c>
      <c r="S27" s="6">
        <f t="shared" si="22"/>
        <v>1071.3599999999999</v>
      </c>
      <c r="T27" s="6">
        <f t="shared" si="22"/>
        <v>1090.56</v>
      </c>
      <c r="U27" s="6">
        <f t="shared" si="22"/>
        <v>1110.72</v>
      </c>
      <c r="V27" s="6">
        <f t="shared" si="22"/>
        <v>1130.8800000000001</v>
      </c>
      <c r="W27" s="6">
        <f t="shared" si="22"/>
        <v>1162.3824003975092</v>
      </c>
      <c r="X27" s="6">
        <f t="shared" si="22"/>
        <v>1163.4541195290872</v>
      </c>
      <c r="Y27" s="6">
        <f t="shared" si="22"/>
        <v>1164.5258246539313</v>
      </c>
      <c r="Z27" s="6">
        <f t="shared" si="22"/>
        <v>1165.5975061914289</v>
      </c>
      <c r="AA27" s="6">
        <f t="shared" si="22"/>
        <v>1167.6301959220625</v>
      </c>
      <c r="AB27" s="6">
        <f t="shared" si="22"/>
        <v>1170.6241478358211</v>
      </c>
      <c r="AC27" s="6">
        <f t="shared" si="22"/>
        <v>1173.6184589930524</v>
      </c>
      <c r="AD27" s="6">
        <f t="shared" si="22"/>
        <v>1344.8380337081908</v>
      </c>
      <c r="AE27" s="6">
        <f t="shared" si="22"/>
        <v>1348.8102590290387</v>
      </c>
      <c r="AF27" s="6">
        <f t="shared" si="22"/>
        <v>953.4436533648435</v>
      </c>
      <c r="AG27" s="6">
        <f t="shared" si="22"/>
        <v>1003.2937280027483</v>
      </c>
      <c r="AH27" s="6">
        <f t="shared" si="22"/>
        <v>1045.5065868664269</v>
      </c>
      <c r="AI27" s="6">
        <f t="shared" si="22"/>
        <v>1087.7036889072149</v>
      </c>
      <c r="AJ27" s="6">
        <f t="shared" si="22"/>
        <v>1153.6797573434067</v>
      </c>
      <c r="AK27" s="6">
        <f t="shared" si="22"/>
        <v>1231.5857562637952</v>
      </c>
      <c r="AL27" s="6">
        <f t="shared" si="22"/>
        <v>1271.9690618306183</v>
      </c>
      <c r="AM27" s="6">
        <f t="shared" si="22"/>
        <v>1322.7565506594167</v>
      </c>
      <c r="AN27" s="6">
        <f t="shared" si="22"/>
        <v>1352.0460161369977</v>
      </c>
      <c r="AO27" s="6">
        <f t="shared" si="22"/>
        <v>1418.4223152820546</v>
      </c>
      <c r="AP27" s="6">
        <f t="shared" si="22"/>
        <v>1478.7696093281359</v>
      </c>
      <c r="AQ27" s="6">
        <f t="shared" si="22"/>
        <v>1539.9068856162694</v>
      </c>
      <c r="AR27" s="6">
        <f t="shared" si="22"/>
        <v>1638.7943863462528</v>
      </c>
      <c r="AS27" s="6">
        <f t="shared" si="22"/>
        <v>1694.4904565318516</v>
      </c>
      <c r="AT27" s="7">
        <f t="shared" si="22"/>
        <v>1753.7833049942296</v>
      </c>
      <c r="AU27" s="6">
        <f>AU26/'02_Base Data'!$B$16</f>
        <v>1772.3146695618696</v>
      </c>
      <c r="AV27" s="6">
        <f>AV26/'02_Base Data'!$B$16</f>
        <v>1854.7632740381557</v>
      </c>
      <c r="AW27" s="6">
        <f>AW26/'02_Base Data'!$B$16</f>
        <v>1940.9058851333425</v>
      </c>
      <c r="AX27" s="6">
        <f>AX26/'02_Base Data'!$B$16</f>
        <v>2034.4301075210178</v>
      </c>
      <c r="AY27" s="6">
        <f>AY26/'02_Base Data'!$B$16</f>
        <v>2132.9148055055707</v>
      </c>
      <c r="AZ27" s="6">
        <f>AZ26/'02_Base Data'!$B$16</f>
        <v>2235.3787875510675</v>
      </c>
      <c r="BA27" s="6">
        <f>BA26/'02_Base Data'!$B$16</f>
        <v>2340.4509656157043</v>
      </c>
      <c r="BB27" s="6">
        <f>BB26/'02_Base Data'!$B$16</f>
        <v>2452.1268346357929</v>
      </c>
      <c r="BC27" s="6">
        <f>BC26/'02_Base Data'!$B$16</f>
        <v>2570.3075364418987</v>
      </c>
      <c r="BD27" s="6">
        <f>BD26/'02_Base Data'!$B$16</f>
        <v>2697.7122740569785</v>
      </c>
      <c r="BE27" s="6">
        <f>BE26/'02_Base Data'!$B$16</f>
        <v>2829.0228763414352</v>
      </c>
      <c r="BF27" s="6">
        <f>BF26/'02_Base Data'!$B$16</f>
        <v>2966.5888211001447</v>
      </c>
      <c r="BG27" s="6">
        <f>BG26/'02_Base Data'!$B$16</f>
        <v>3111.5357905083283</v>
      </c>
      <c r="BH27" s="6">
        <f>BH26/'02_Base Data'!$B$16</f>
        <v>3259.3740962919683</v>
      </c>
      <c r="BI27" s="6">
        <f>BI26/'02_Base Data'!$B$16</f>
        <v>3416.4683890055899</v>
      </c>
      <c r="BJ27" s="6">
        <f>BJ26/'02_Base Data'!$B$16</f>
        <v>3582.5852720301027</v>
      </c>
      <c r="BK27" s="6">
        <f>BK26/'02_Base Data'!$B$16</f>
        <v>3754.6731052795503</v>
      </c>
      <c r="BL27" s="6">
        <f>BL26/'02_Base Data'!$B$16</f>
        <v>3935.402225477143</v>
      </c>
      <c r="BM27" s="6">
        <f>BM26/'02_Base Data'!$B$16</f>
        <v>4125.2689051573216</v>
      </c>
      <c r="BN27" s="6">
        <f>BN26/'02_Base Data'!$B$16</f>
        <v>4324.3121218353126</v>
      </c>
      <c r="BO27" s="6">
        <f>BO26/'02_Base Data'!$B$16</f>
        <v>4532.9138447069217</v>
      </c>
      <c r="BP27" s="6">
        <f>BP26/'02_Base Data'!$B$16</f>
        <v>4751.6379535712895</v>
      </c>
      <c r="BQ27" s="6">
        <f>BQ26/'02_Base Data'!$B$16</f>
        <v>4981.3060551572598</v>
      </c>
      <c r="BR27" s="6">
        <f>BR26/'02_Base Data'!$B$16</f>
        <v>5222.2775483966461</v>
      </c>
      <c r="BS27" s="6">
        <f>BS26/'02_Base Data'!$B$16</f>
        <v>5474.9677662005461</v>
      </c>
      <c r="BT27" s="6">
        <f>BT26/'02_Base Data'!$B$16</f>
        <v>5739.4606239665973</v>
      </c>
      <c r="BU27" s="6">
        <f>BU26/'02_Base Data'!$B$16</f>
        <v>6016.5932397466995</v>
      </c>
      <c r="BV27" s="6">
        <f>BV26/'02_Base Data'!$B$16</f>
        <v>6306.9724202520401</v>
      </c>
      <c r="BW27" s="6">
        <f>BW26/'02_Base Data'!$B$16</f>
        <v>6611.1187331767378</v>
      </c>
      <c r="BX27" s="6">
        <f>BX26/'02_Base Data'!$B$16</f>
        <v>6930.241312789125</v>
      </c>
      <c r="BY27" s="6">
        <f>BY26/'02_Base Data'!$B$16</f>
        <v>7264.8013390215137</v>
      </c>
      <c r="BZ27" s="6">
        <f>BZ26/'02_Base Data'!$B$16</f>
        <v>7615.3466585158876</v>
      </c>
      <c r="CA27" s="6">
        <f>CA26/'02_Base Data'!$B$16</f>
        <v>7982.9158720621444</v>
      </c>
      <c r="CB27" s="6">
        <f>CB26/'02_Base Data'!$B$16</f>
        <v>8368.2960302206302</v>
      </c>
      <c r="CC27" s="6">
        <f>CC26/'02_Base Data'!$B$16</f>
        <v>8772.2970444736511</v>
      </c>
      <c r="CD27" s="6">
        <f>CD26/'02_Base Data'!$B$16</f>
        <v>9195.8182864348182</v>
      </c>
      <c r="CE27" s="6">
        <f>CE26/'02_Base Data'!$B$16</f>
        <v>9639.8111280463181</v>
      </c>
    </row>
    <row r="28" spans="1:83" outlineLevel="1" x14ac:dyDescent="0.25">
      <c r="A28" s="69"/>
      <c r="B28" s="4" t="s">
        <v>25</v>
      </c>
      <c r="C28" s="12" t="s">
        <v>20</v>
      </c>
      <c r="D28">
        <f>1-(D25+D22+D19+D16)</f>
        <v>1.0611250927857752E-2</v>
      </c>
      <c r="E28">
        <f t="shared" ref="E28:AT28" si="23">1-(E25+E22+E19+E16)</f>
        <v>1.1603214240129778E-2</v>
      </c>
      <c r="F28">
        <f t="shared" si="23"/>
        <v>1.2502699474851386E-2</v>
      </c>
      <c r="G28">
        <f t="shared" si="23"/>
        <v>1.3634873069128695E-2</v>
      </c>
      <c r="H28">
        <f t="shared" si="23"/>
        <v>1.5517545801634669E-2</v>
      </c>
      <c r="I28">
        <f t="shared" si="23"/>
        <v>1.7325826961820834E-2</v>
      </c>
      <c r="J28">
        <f t="shared" si="23"/>
        <v>2.0959334651371453E-2</v>
      </c>
      <c r="K28">
        <f t="shared" si="23"/>
        <v>2.2662082438855702E-2</v>
      </c>
      <c r="L28">
        <f t="shared" si="23"/>
        <v>2.7156065804630147E-2</v>
      </c>
      <c r="M28">
        <f t="shared" si="23"/>
        <v>1.6595466403591552E-2</v>
      </c>
      <c r="N28">
        <f t="shared" si="23"/>
        <v>1.9604903508714133E-2</v>
      </c>
      <c r="O28">
        <f t="shared" si="23"/>
        <v>2.1690832804369897E-2</v>
      </c>
      <c r="P28">
        <f t="shared" si="23"/>
        <v>2.2568104798759037E-2</v>
      </c>
      <c r="Q28">
        <f t="shared" si="23"/>
        <v>2.3805666907773748E-2</v>
      </c>
      <c r="R28">
        <f t="shared" si="23"/>
        <v>2.6945848713680887E-2</v>
      </c>
      <c r="S28">
        <f t="shared" si="23"/>
        <v>2.823982252779289E-2</v>
      </c>
      <c r="T28">
        <f t="shared" si="23"/>
        <v>3.1385040645167894E-2</v>
      </c>
      <c r="U28">
        <f t="shared" si="23"/>
        <v>3.4039565860035204E-2</v>
      </c>
      <c r="V28">
        <f t="shared" si="23"/>
        <v>3.6140021882481332E-2</v>
      </c>
      <c r="W28">
        <f t="shared" si="23"/>
        <v>4.1384599672686595E-2</v>
      </c>
      <c r="X28">
        <f t="shared" si="23"/>
        <v>4.4800626933839127E-2</v>
      </c>
      <c r="Y28">
        <f t="shared" si="23"/>
        <v>4.6858955164697624E-2</v>
      </c>
      <c r="Z28">
        <f t="shared" si="23"/>
        <v>5.3949785195095079E-2</v>
      </c>
      <c r="AA28">
        <f t="shared" si="23"/>
        <v>5.2698170360591989E-2</v>
      </c>
      <c r="AB28">
        <f t="shared" si="23"/>
        <v>6.7309597326973725E-2</v>
      </c>
      <c r="AC28">
        <f t="shared" si="23"/>
        <v>7.5924840199122268E-2</v>
      </c>
      <c r="AD28">
        <f t="shared" si="23"/>
        <v>7.6643707280314999E-2</v>
      </c>
      <c r="AE28">
        <f t="shared" si="23"/>
        <v>8.5820173478845074E-2</v>
      </c>
      <c r="AF28">
        <f t="shared" si="23"/>
        <v>0.12123444887595469</v>
      </c>
      <c r="AG28">
        <f t="shared" si="23"/>
        <v>0.12306847431599033</v>
      </c>
      <c r="AH28">
        <f t="shared" si="23"/>
        <v>0.13778481195401659</v>
      </c>
      <c r="AI28">
        <f t="shared" si="23"/>
        <v>0.13925070028830533</v>
      </c>
      <c r="AJ28">
        <f t="shared" si="23"/>
        <v>0.13659561033728829</v>
      </c>
      <c r="AK28">
        <f t="shared" si="23"/>
        <v>0.13575145026546231</v>
      </c>
      <c r="AL28">
        <f t="shared" si="23"/>
        <v>0.14243132357946686</v>
      </c>
      <c r="AM28">
        <f t="shared" si="23"/>
        <v>0.13559861211112056</v>
      </c>
      <c r="AN28">
        <f t="shared" si="23"/>
        <v>0.14302631919521558</v>
      </c>
      <c r="AO28">
        <f t="shared" si="23"/>
        <v>0.14010849152770355</v>
      </c>
      <c r="AP28">
        <f t="shared" si="23"/>
        <v>0.14054035762964356</v>
      </c>
      <c r="AQ28">
        <f t="shared" si="23"/>
        <v>0.14073463158459465</v>
      </c>
      <c r="AR28">
        <f t="shared" si="23"/>
        <v>0.13062394566681768</v>
      </c>
      <c r="AS28">
        <f t="shared" si="23"/>
        <v>0.12798855140356957</v>
      </c>
      <c r="AT28" s="2">
        <f t="shared" si="23"/>
        <v>0.13016336055935118</v>
      </c>
      <c r="AU28">
        <f>AVERAGE(AF28:AT28)</f>
        <v>0.13499340595296674</v>
      </c>
      <c r="AV28">
        <f t="shared" ref="AV28:CE28" si="24">AVERAGE(AG28:AU28)</f>
        <v>0.1359106697581009</v>
      </c>
      <c r="AW28">
        <f t="shared" si="24"/>
        <v>0.13676681612090824</v>
      </c>
      <c r="AX28">
        <f t="shared" si="24"/>
        <v>0.13669894973203434</v>
      </c>
      <c r="AY28">
        <f t="shared" si="24"/>
        <v>0.13652883302828295</v>
      </c>
      <c r="AZ28">
        <f t="shared" si="24"/>
        <v>0.13652438120768257</v>
      </c>
      <c r="BA28">
        <f t="shared" si="24"/>
        <v>0.13657590993716393</v>
      </c>
      <c r="BB28">
        <f t="shared" si="24"/>
        <v>0.13618554902767704</v>
      </c>
      <c r="BC28">
        <f t="shared" si="24"/>
        <v>0.13622467815544753</v>
      </c>
      <c r="BD28">
        <f t="shared" si="24"/>
        <v>0.13577123541946298</v>
      </c>
      <c r="BE28">
        <f t="shared" si="24"/>
        <v>0.13548208501224693</v>
      </c>
      <c r="BF28">
        <f t="shared" si="24"/>
        <v>0.13514486683775384</v>
      </c>
      <c r="BG28">
        <f t="shared" si="24"/>
        <v>0.13477221585463109</v>
      </c>
      <c r="BH28">
        <f t="shared" si="24"/>
        <v>0.13504876720048531</v>
      </c>
      <c r="BI28">
        <f t="shared" si="24"/>
        <v>0.13551944825361303</v>
      </c>
      <c r="BJ28">
        <f t="shared" si="24"/>
        <v>0.13587652076656381</v>
      </c>
      <c r="BK28">
        <f t="shared" si="24"/>
        <v>0.13593539508747032</v>
      </c>
      <c r="BL28">
        <f t="shared" si="24"/>
        <v>0.13593704344276161</v>
      </c>
      <c r="BM28">
        <f t="shared" si="24"/>
        <v>0.13588172526421849</v>
      </c>
      <c r="BN28">
        <f t="shared" si="24"/>
        <v>0.13582724363303075</v>
      </c>
      <c r="BO28">
        <f t="shared" si="24"/>
        <v>0.13578047100668061</v>
      </c>
      <c r="BP28">
        <f t="shared" si="24"/>
        <v>0.13573087699328046</v>
      </c>
      <c r="BQ28">
        <f t="shared" si="24"/>
        <v>0.13567454146368824</v>
      </c>
      <c r="BR28">
        <f t="shared" si="24"/>
        <v>0.13564047429275566</v>
      </c>
      <c r="BS28">
        <f t="shared" si="24"/>
        <v>0.13560152736857617</v>
      </c>
      <c r="BT28">
        <f t="shared" si="24"/>
        <v>0.13559021349851708</v>
      </c>
      <c r="BU28">
        <f t="shared" si="24"/>
        <v>0.13559742206426845</v>
      </c>
      <c r="BV28">
        <f t="shared" si="24"/>
        <v>0.13562759241270275</v>
      </c>
      <c r="BW28">
        <f t="shared" si="24"/>
        <v>0.13568461751657418</v>
      </c>
      <c r="BX28">
        <f t="shared" si="24"/>
        <v>0.13572700753764674</v>
      </c>
      <c r="BY28">
        <f t="shared" si="24"/>
        <v>0.13574084482324905</v>
      </c>
      <c r="BZ28">
        <f t="shared" si="24"/>
        <v>0.13573179976036137</v>
      </c>
      <c r="CA28">
        <f t="shared" si="24"/>
        <v>0.1357182267385541</v>
      </c>
      <c r="CB28">
        <f t="shared" si="24"/>
        <v>0.13570363895827361</v>
      </c>
      <c r="CC28">
        <f t="shared" si="24"/>
        <v>0.13569176653787729</v>
      </c>
      <c r="CD28">
        <f t="shared" si="24"/>
        <v>0.13568273473153375</v>
      </c>
      <c r="CE28">
        <f t="shared" si="24"/>
        <v>0.13567621897985724</v>
      </c>
    </row>
    <row r="29" spans="1:83" outlineLevel="1" x14ac:dyDescent="0.25">
      <c r="A29" s="69"/>
      <c r="B29" s="4" t="s">
        <v>26</v>
      </c>
      <c r="C29" s="12" t="s">
        <v>20</v>
      </c>
      <c r="D29">
        <f>D28*D8</f>
        <v>1.2079522601400006</v>
      </c>
      <c r="E29">
        <f t="shared" ref="E29:BJ29" si="25">E28*E8</f>
        <v>1.3451200596388708</v>
      </c>
      <c r="F29">
        <f t="shared" si="25"/>
        <v>1.4881889771309542</v>
      </c>
      <c r="G29">
        <f t="shared" si="25"/>
        <v>1.6372200814349576</v>
      </c>
      <c r="H29">
        <f t="shared" si="25"/>
        <v>1.9042915853181055</v>
      </c>
      <c r="I29">
        <f t="shared" si="25"/>
        <v>2.1832263910376897</v>
      </c>
      <c r="J29">
        <f t="shared" si="25"/>
        <v>2.7097796291020266</v>
      </c>
      <c r="K29">
        <f t="shared" si="25"/>
        <v>3.0186678249721797</v>
      </c>
      <c r="L29">
        <f t="shared" si="25"/>
        <v>3.7109182210513363</v>
      </c>
      <c r="M29">
        <f t="shared" si="25"/>
        <v>2.2800274014009121</v>
      </c>
      <c r="N29">
        <f t="shared" si="25"/>
        <v>2.7228486034770554</v>
      </c>
      <c r="O29">
        <f t="shared" si="25"/>
        <v>3.0514348177846293</v>
      </c>
      <c r="P29">
        <f t="shared" si="25"/>
        <v>3.2568733123017464</v>
      </c>
      <c r="Q29">
        <f t="shared" si="25"/>
        <v>3.4688846059723537</v>
      </c>
      <c r="R29">
        <f t="shared" si="25"/>
        <v>3.9711858813080974</v>
      </c>
      <c r="S29">
        <f t="shared" si="25"/>
        <v>4.2027119945701701</v>
      </c>
      <c r="T29">
        <f t="shared" si="25"/>
        <v>4.737103801240651</v>
      </c>
      <c r="U29">
        <f t="shared" si="25"/>
        <v>5.2908883192642815</v>
      </c>
      <c r="V29">
        <f t="shared" si="25"/>
        <v>5.709926414834066</v>
      </c>
      <c r="W29">
        <f t="shared" si="25"/>
        <v>6.7723618300825557</v>
      </c>
      <c r="X29">
        <f t="shared" si="25"/>
        <v>7.3918132027272314</v>
      </c>
      <c r="Y29">
        <f t="shared" si="25"/>
        <v>7.8675239941008073</v>
      </c>
      <c r="Z29">
        <f t="shared" si="25"/>
        <v>9.0256821502121181</v>
      </c>
      <c r="AA29">
        <f t="shared" si="25"/>
        <v>8.8607026646782803</v>
      </c>
      <c r="AB29">
        <f t="shared" si="25"/>
        <v>11.636181291632781</v>
      </c>
      <c r="AC29">
        <f t="shared" si="25"/>
        <v>13.272819039470317</v>
      </c>
      <c r="AD29">
        <f t="shared" si="25"/>
        <v>15.324467020423887</v>
      </c>
      <c r="AE29">
        <f t="shared" si="25"/>
        <v>17.444387165036069</v>
      </c>
      <c r="AF29">
        <f t="shared" si="25"/>
        <v>19.032193324284624</v>
      </c>
      <c r="AG29">
        <f t="shared" si="25"/>
        <v>20.235104759700221</v>
      </c>
      <c r="AH29">
        <f t="shared" si="25"/>
        <v>23.727710274469477</v>
      </c>
      <c r="AI29">
        <f t="shared" si="25"/>
        <v>25.115840324412972</v>
      </c>
      <c r="AJ29">
        <f t="shared" si="25"/>
        <v>25.803755070604009</v>
      </c>
      <c r="AK29">
        <f t="shared" si="25"/>
        <v>26.858792766841081</v>
      </c>
      <c r="AL29">
        <f t="shared" si="25"/>
        <v>29.515039106568725</v>
      </c>
      <c r="AM29">
        <f t="shared" si="25"/>
        <v>29.429910394464155</v>
      </c>
      <c r="AN29">
        <f t="shared" si="25"/>
        <v>32.512135779360179</v>
      </c>
      <c r="AO29">
        <f t="shared" si="25"/>
        <v>33.357219106831991</v>
      </c>
      <c r="AP29">
        <f t="shared" si="25"/>
        <v>35.044694400282125</v>
      </c>
      <c r="AQ29">
        <f t="shared" si="25"/>
        <v>36.755137000035717</v>
      </c>
      <c r="AR29">
        <f t="shared" si="25"/>
        <v>35.730221281396169</v>
      </c>
      <c r="AS29">
        <f t="shared" si="25"/>
        <v>36.667379543454985</v>
      </c>
      <c r="AT29" s="2">
        <f t="shared" si="25"/>
        <v>39.056502115447167</v>
      </c>
      <c r="AU29">
        <f t="shared" si="25"/>
        <v>40.505793815682843</v>
      </c>
      <c r="AV29">
        <f t="shared" si="25"/>
        <v>42.712401266242779</v>
      </c>
      <c r="AW29">
        <f t="shared" si="25"/>
        <v>45.017048195968151</v>
      </c>
      <c r="AX29">
        <f t="shared" si="25"/>
        <v>47.125643992567532</v>
      </c>
      <c r="AY29">
        <f t="shared" si="25"/>
        <v>49.296074899887884</v>
      </c>
      <c r="AZ29">
        <f t="shared" si="25"/>
        <v>51.629036695096431</v>
      </c>
      <c r="BA29">
        <f t="shared" si="25"/>
        <v>54.09457964484907</v>
      </c>
      <c r="BB29">
        <f t="shared" si="25"/>
        <v>56.494545118929764</v>
      </c>
      <c r="BC29">
        <f t="shared" si="25"/>
        <v>59.187108429605985</v>
      </c>
      <c r="BD29">
        <f t="shared" si="25"/>
        <v>61.783846793576451</v>
      </c>
      <c r="BE29">
        <f t="shared" si="25"/>
        <v>64.572096813838499</v>
      </c>
      <c r="BF29">
        <f t="shared" si="25"/>
        <v>67.461876118641328</v>
      </c>
      <c r="BG29">
        <f t="shared" si="25"/>
        <v>70.462017095572719</v>
      </c>
      <c r="BH29">
        <f t="shared" si="25"/>
        <v>73.950509261639723</v>
      </c>
      <c r="BI29">
        <f t="shared" si="25"/>
        <v>77.722723851178444</v>
      </c>
      <c r="BJ29">
        <f t="shared" si="25"/>
        <v>81.618131448814921</v>
      </c>
      <c r="BK29">
        <f t="shared" ref="BK29:CE29" si="26">BK28*BK8</f>
        <v>85.520577775949832</v>
      </c>
      <c r="BL29">
        <f t="shared" si="26"/>
        <v>89.57188936669256</v>
      </c>
      <c r="BM29">
        <f t="shared" si="26"/>
        <v>93.775806924485849</v>
      </c>
      <c r="BN29">
        <f t="shared" si="26"/>
        <v>98.177617221298746</v>
      </c>
      <c r="BO29">
        <f t="shared" si="26"/>
        <v>102.79186679226585</v>
      </c>
      <c r="BP29">
        <f t="shared" si="26"/>
        <v>107.6207316239278</v>
      </c>
      <c r="BQ29">
        <f t="shared" si="26"/>
        <v>112.67082903942945</v>
      </c>
      <c r="BR29">
        <f t="shared" si="26"/>
        <v>117.9772502376761</v>
      </c>
      <c r="BS29">
        <f t="shared" si="26"/>
        <v>123.52913311130095</v>
      </c>
      <c r="BT29">
        <f t="shared" si="26"/>
        <v>129.36863607636715</v>
      </c>
      <c r="BU29">
        <f t="shared" si="26"/>
        <v>135.50269417546559</v>
      </c>
      <c r="BV29">
        <f t="shared" si="26"/>
        <v>141.95163277908472</v>
      </c>
      <c r="BW29">
        <f t="shared" si="26"/>
        <v>148.73692447541526</v>
      </c>
      <c r="BX29">
        <f t="shared" si="26"/>
        <v>155.82972305645887</v>
      </c>
      <c r="BY29">
        <f t="shared" si="26"/>
        <v>163.22640483409026</v>
      </c>
      <c r="BZ29">
        <f t="shared" si="26"/>
        <v>170.94536013944554</v>
      </c>
      <c r="CA29">
        <f t="shared" si="26"/>
        <v>179.0233702893558</v>
      </c>
      <c r="CB29">
        <f t="shared" si="26"/>
        <v>187.48170238470894</v>
      </c>
      <c r="CC29">
        <f t="shared" si="26"/>
        <v>196.34359281048449</v>
      </c>
      <c r="CD29">
        <f t="shared" si="26"/>
        <v>205.6286707318138</v>
      </c>
      <c r="CE29">
        <f t="shared" si="26"/>
        <v>215.35683222928839</v>
      </c>
    </row>
    <row r="30" spans="1:83" s="6" customFormat="1" ht="13.9" customHeight="1" outlineLevel="1" x14ac:dyDescent="0.25">
      <c r="A30" s="69"/>
      <c r="B30" s="13" t="s">
        <v>27</v>
      </c>
      <c r="C30" s="14" t="s">
        <v>20</v>
      </c>
      <c r="D30" s="6">
        <f>D29/('02_Base Data'!C28*'02_Base Data'!$B$29)</f>
        <v>3.248274985250422</v>
      </c>
      <c r="E30" s="6">
        <f>E29/('02_Base Data'!D28*'02_Base Data'!$B$29)</f>
        <v>3.1492890285195787</v>
      </c>
      <c r="F30" s="6">
        <f>F29/('02_Base Data'!E28*'02_Base Data'!$B$29)</f>
        <v>3.3408323976409178</v>
      </c>
      <c r="G30" s="6">
        <f>G29/('02_Base Data'!F28*'02_Base Data'!$B$29)</f>
        <v>3.5343163662722894</v>
      </c>
      <c r="H30" s="6">
        <f>H29/('02_Base Data'!G28*'02_Base Data'!$B$29)</f>
        <v>4.1639028833486273</v>
      </c>
      <c r="I30" s="6">
        <f>I29/('02_Base Data'!H28*'02_Base Data'!$B$29)</f>
        <v>5.1196953105196492</v>
      </c>
      <c r="J30" s="6">
        <f>J29/('02_Base Data'!I28*'02_Base Data'!$B$29)</f>
        <v>7.2173307312644779</v>
      </c>
      <c r="K30" s="6">
        <f>K29/('02_Base Data'!J28*'02_Base Data'!$B$29)</f>
        <v>5.9046469543411861</v>
      </c>
      <c r="L30" s="6">
        <f>L29/('02_Base Data'!K28*'02_Base Data'!$B$29)</f>
        <v>6.9715880473762883</v>
      </c>
      <c r="M30" s="6">
        <f>M29/('02_Base Data'!L28*'02_Base Data'!$B$29)</f>
        <v>4.628627055475536</v>
      </c>
      <c r="N30" s="6">
        <f>N29/('02_Base Data'!M28*'02_Base Data'!$B$29)</f>
        <v>5.8112431468357126</v>
      </c>
      <c r="O30" s="6">
        <f>O29/('02_Base Data'!N28*'02_Base Data'!$B$29)</f>
        <v>6.7864702928002316</v>
      </c>
      <c r="P30" s="6">
        <f>P29/('02_Base Data'!O28*'02_Base Data'!$B$29)</f>
        <v>6.0097067072234616</v>
      </c>
      <c r="Q30" s="6">
        <f>Q29/('02_Base Data'!P28*'02_Base Data'!$B$29)</f>
        <v>5.897103830153001</v>
      </c>
      <c r="R30" s="6">
        <f>R29/('02_Base Data'!Q28*'02_Base Data'!$B$29)</f>
        <v>5.8654319312298782</v>
      </c>
      <c r="S30" s="6">
        <f>S29/('02_Base Data'!R28*'02_Base Data'!$B$29)</f>
        <v>6.0522926189086563</v>
      </c>
      <c r="T30" s="6">
        <f>T29/('02_Base Data'!S28*'02_Base Data'!$B$29)</f>
        <v>6.8118127968968007</v>
      </c>
      <c r="U30" s="6">
        <f>U29/('02_Base Data'!T28*'02_Base Data'!$B$29)</f>
        <v>7.6042204415400061</v>
      </c>
      <c r="V30" s="6">
        <f>V29/('02_Base Data'!U28*'02_Base Data'!$B$29)</f>
        <v>8.2041882426187254</v>
      </c>
      <c r="W30" s="6">
        <f>W29/('02_Base Data'!V28*'02_Base Data'!$B$29)</f>
        <v>9.7720368115333347</v>
      </c>
      <c r="X30" s="6">
        <f>X29/('02_Base Data'!W28*'02_Base Data'!$B$29)</f>
        <v>10.664805118362674</v>
      </c>
      <c r="Y30" s="6">
        <f>Y29/('02_Base Data'!X28*'02_Base Data'!$B$29)</f>
        <v>12.18990924459116</v>
      </c>
      <c r="Z30" s="6">
        <f>Z29/('02_Base Data'!Y28*'02_Base Data'!$B$29)</f>
        <v>14.417648110079098</v>
      </c>
      <c r="AA30" s="6">
        <f>AA29/('02_Base Data'!Z28*'02_Base Data'!$B$29)</f>
        <v>16.247770344612626</v>
      </c>
      <c r="AB30" s="6">
        <f>AB29/('02_Base Data'!AA28*'02_Base Data'!$B$29)</f>
        <v>30.33363499100853</v>
      </c>
      <c r="AC30" s="6">
        <f>AC29/('02_Base Data'!AB28*'02_Base Data'!$B$29)</f>
        <v>28.872690767678939</v>
      </c>
      <c r="AD30" s="6">
        <f>AD29/('02_Base Data'!AC28*'02_Base Data'!$B$29)</f>
        <v>36.4057444030176</v>
      </c>
      <c r="AE30" s="6">
        <f>AE29/('02_Base Data'!AD28*'02_Base Data'!$B$29)</f>
        <v>49.078232111544622</v>
      </c>
      <c r="AF30" s="6">
        <f>AF29/('02_Base Data'!AE28*'02_Base Data'!$B$29)</f>
        <v>41.01368537194508</v>
      </c>
      <c r="AG30" s="6">
        <f>AG29/('02_Base Data'!AF28*'02_Base Data'!$B$29)</f>
        <v>47.411642180371317</v>
      </c>
      <c r="AH30" s="6">
        <f>AH29/('02_Base Data'!AG28*'02_Base Data'!$B$29)</f>
        <v>57.817843997849259</v>
      </c>
      <c r="AI30" s="6">
        <f>AI29/('02_Base Data'!AH28*'02_Base Data'!$B$29)</f>
        <v>61.435164977501813</v>
      </c>
      <c r="AJ30" s="6">
        <f>AJ29/('02_Base Data'!AI28*'02_Base Data'!$B$29)</f>
        <v>62.353546957243623</v>
      </c>
      <c r="AK30" s="6">
        <f>AK29/('02_Base Data'!AJ28*'02_Base Data'!$B$29)</f>
        <v>78.21516574959216</v>
      </c>
      <c r="AL30" s="6">
        <f>AL29/('02_Base Data'!AK28*'02_Base Data'!$B$29)</f>
        <v>79.113387242824217</v>
      </c>
      <c r="AM30" s="6">
        <f>AM29/('02_Base Data'!AL28*'02_Base Data'!$B$29)</f>
        <v>58.383555497946467</v>
      </c>
      <c r="AN30" s="6">
        <f>AN29/('02_Base Data'!AM28*'02_Base Data'!$B$29)</f>
        <v>90.913564864507165</v>
      </c>
      <c r="AO30" s="6">
        <f>AO29/('02_Base Data'!AN28*'02_Base Data'!$B$29)</f>
        <v>93.016953127083625</v>
      </c>
      <c r="AP30" s="6">
        <f>AP29/('02_Base Data'!AO28*'02_Base Data'!$B$29)</f>
        <v>88.249632145325066</v>
      </c>
      <c r="AQ30" s="6">
        <f>AQ29/('02_Base Data'!AP28*'02_Base Data'!$B$29)</f>
        <v>91.481857923505686</v>
      </c>
      <c r="AR30" s="6">
        <f>AR29/('02_Base Data'!AQ28*'02_Base Data'!$B$29)</f>
        <v>99.356322664868713</v>
      </c>
      <c r="AS30" s="6">
        <f>AS29/('02_Base Data'!AR28*'02_Base Data'!$B$29)</f>
        <v>75.204340680535836</v>
      </c>
      <c r="AT30" s="7">
        <f>AT29/('02_Base Data'!AS28*'02_Base Data'!$B$29)</f>
        <v>86.142670305256573</v>
      </c>
      <c r="AU30" s="6">
        <f>AU29/('02_Base Data'!AT28*'02_Base Data'!$B$29)</f>
        <v>98.924114346700748</v>
      </c>
      <c r="AV30" s="6">
        <f>AV29/('02_Base Data'!AU28*'02_Base Data'!$B$29)</f>
        <v>104.31313816760802</v>
      </c>
      <c r="AW30" s="6">
        <f>AW29/('02_Base Data'!AV28*'02_Base Data'!$B$29)</f>
        <v>109.941596097413</v>
      </c>
      <c r="AX30" s="6">
        <f>AX29/('02_Base Data'!AW28*'02_Base Data'!$B$29)</f>
        <v>115.0912537647319</v>
      </c>
      <c r="AY30" s="6">
        <f>AY29/('02_Base Data'!AX28*'02_Base Data'!$B$29)</f>
        <v>120.3919264594673</v>
      </c>
      <c r="AZ30" s="6">
        <f>AZ29/('02_Base Data'!AY28*'02_Base Data'!$B$29)</f>
        <v>126.0895355582017</v>
      </c>
      <c r="BA30" s="6">
        <f>BA29/('02_Base Data'!AZ28*'02_Base Data'!$B$29)</f>
        <v>132.11093718281569</v>
      </c>
      <c r="BB30" s="6">
        <f>BB29/('02_Base Data'!BA28*'02_Base Data'!$B$29)</f>
        <v>137.97218409644046</v>
      </c>
      <c r="BC30" s="6">
        <f>BC29/('02_Base Data'!BB28*'02_Base Data'!$B$29)</f>
        <v>144.54801969277773</v>
      </c>
      <c r="BD30" s="6">
        <f>BD29/('02_Base Data'!BC28*'02_Base Data'!$B$29)</f>
        <v>150.88982955866467</v>
      </c>
      <c r="BE30" s="6">
        <f>BE29/('02_Base Data'!BD28*'02_Base Data'!$B$29)</f>
        <v>157.69935327980701</v>
      </c>
      <c r="BF30" s="6">
        <f>BF29/('02_Base Data'!BE28*'02_Base Data'!$B$29)</f>
        <v>164.75683398703273</v>
      </c>
      <c r="BG30" s="6">
        <f>BG29/('02_Base Data'!BF28*'02_Base Data'!$B$29)</f>
        <v>172.08384232585649</v>
      </c>
      <c r="BH30" s="6">
        <f>BH29/('02_Base Data'!BG28*'02_Base Data'!$B$29)</f>
        <v>180.60351236377508</v>
      </c>
      <c r="BI30" s="6">
        <f>BI29/('02_Base Data'!BH28*'02_Base Data'!$B$29)</f>
        <v>189.81609536100899</v>
      </c>
      <c r="BJ30" s="6">
        <f>BJ29/('02_Base Data'!BI28*'02_Base Data'!$B$29)</f>
        <v>199.32954295245946</v>
      </c>
      <c r="BK30" s="6">
        <f>BK29/('02_Base Data'!BJ28*'02_Base Data'!$B$29)</f>
        <v>208.86018067934901</v>
      </c>
      <c r="BL30" s="6">
        <f>BL29/('02_Base Data'!BK28*'02_Base Data'!$B$29)</f>
        <v>218.7543803308956</v>
      </c>
      <c r="BM30" s="6">
        <f>BM29/('02_Base Data'!BL28*'02_Base Data'!$B$29)</f>
        <v>229.02127753290111</v>
      </c>
      <c r="BN30" s="6">
        <f>BN29/('02_Base Data'!BM28*'02_Base Data'!$B$29)</f>
        <v>239.77147260661945</v>
      </c>
      <c r="BO30" s="6">
        <f>BO29/('02_Base Data'!BN28*'02_Base Data'!$B$29)</f>
        <v>251.0404914106858</v>
      </c>
      <c r="BP30" s="6">
        <f>BP29/('02_Base Data'!BO28*'02_Base Data'!$B$29)</f>
        <v>262.8336481858812</v>
      </c>
      <c r="BQ30" s="6">
        <f>BQ29/('02_Base Data'!BP28*'02_Base Data'!$B$29)</f>
        <v>275.16710390005215</v>
      </c>
      <c r="BR30" s="6">
        <f>BR29/('02_Base Data'!BQ28*'02_Base Data'!$B$29)</f>
        <v>288.1265590282681</v>
      </c>
      <c r="BS30" s="6">
        <f>BS29/('02_Base Data'!BR28*'02_Base Data'!$B$29)</f>
        <v>301.68548590004099</v>
      </c>
      <c r="BT30" s="6">
        <f>BT29/('02_Base Data'!BS28*'02_Base Data'!$B$29)</f>
        <v>315.94684469904934</v>
      </c>
      <c r="BU30" s="6">
        <f>BU29/('02_Base Data'!BT28*'02_Base Data'!$B$29)</f>
        <v>330.92757233435321</v>
      </c>
      <c r="BV30" s="6">
        <f>BV29/('02_Base Data'!BU28*'02_Base Data'!$B$29)</f>
        <v>346.67730785965159</v>
      </c>
      <c r="BW30" s="6">
        <f>BW29/('02_Base Data'!BV28*'02_Base Data'!$B$29)</f>
        <v>363.24849208820604</v>
      </c>
      <c r="BX30" s="6">
        <f>BX29/('02_Base Data'!BW28*'02_Base Data'!$B$29)</f>
        <v>380.57067619505381</v>
      </c>
      <c r="BY30" s="6">
        <f>BY29/('02_Base Data'!BX28*'02_Base Data'!$B$29)</f>
        <v>398.63501033169933</v>
      </c>
      <c r="BZ30" s="6">
        <f>BZ29/('02_Base Data'!BY28*'02_Base Data'!$B$29)</f>
        <v>417.48640775742746</v>
      </c>
      <c r="CA30" s="6">
        <f>CA29/('02_Base Data'!BZ28*'02_Base Data'!$B$29)</f>
        <v>437.21469658938554</v>
      </c>
      <c r="CB30" s="6">
        <f>CB29/('02_Base Data'!CA28*'02_Base Data'!$B$29)</f>
        <v>457.87181579535752</v>
      </c>
      <c r="CC30" s="6">
        <f>CC29/('02_Base Data'!CB28*'02_Base Data'!$B$29)</f>
        <v>479.5145137707749</v>
      </c>
      <c r="CD30" s="6">
        <f>CD29/('02_Base Data'!CC28*'02_Base Data'!$B$29)</f>
        <v>502.19072928175149</v>
      </c>
      <c r="CE30" s="6">
        <f>CE29/('02_Base Data'!BJ28*'02_Base Data'!$B$29)</f>
        <v>525.94905296103582</v>
      </c>
    </row>
    <row r="31" spans="1:83" s="6" customFormat="1" ht="13.9" customHeight="1" outlineLevel="1" x14ac:dyDescent="0.25">
      <c r="A31" s="69"/>
      <c r="B31" s="41" t="s">
        <v>168</v>
      </c>
      <c r="C31" s="42" t="s">
        <v>22</v>
      </c>
      <c r="D31" s="43">
        <f t="array" ref="D31:CE31">TRANSPOSE('06_CT Wood Emissions'!I2:I81)</f>
        <v>2772979.2139105657</v>
      </c>
      <c r="E31" s="43">
        <v>2824296.6946378383</v>
      </c>
      <c r="F31" s="43">
        <v>2875614.1753651109</v>
      </c>
      <c r="G31" s="43">
        <v>2926931.6560923834</v>
      </c>
      <c r="H31" s="43">
        <v>2978249.136819656</v>
      </c>
      <c r="I31" s="43">
        <v>3032773.9600923834</v>
      </c>
      <c r="J31" s="43">
        <v>3087298.7833651104</v>
      </c>
      <c r="K31" s="43">
        <v>3152706.2835700256</v>
      </c>
      <c r="L31" s="43">
        <v>3207231.1068427525</v>
      </c>
      <c r="M31" s="43">
        <v>3264963.2726609348</v>
      </c>
      <c r="N31" s="43">
        <v>3325902.781024571</v>
      </c>
      <c r="O31" s="43">
        <v>3383634.9468427529</v>
      </c>
      <c r="P31" s="43">
        <v>3444574.4552063891</v>
      </c>
      <c r="Q31" s="43">
        <v>3505513.9635700253</v>
      </c>
      <c r="R31" s="43">
        <v>3569660.8144791159</v>
      </c>
      <c r="S31" s="43">
        <v>3633807.6653882065</v>
      </c>
      <c r="T31" s="43">
        <v>3697954.5162972971</v>
      </c>
      <c r="U31" s="43">
        <v>3765308.709751843</v>
      </c>
      <c r="V31" s="43">
        <v>3832662.9032063885</v>
      </c>
      <c r="W31" s="43">
        <v>3948794.5270957374</v>
      </c>
      <c r="X31" s="43">
        <v>3963257.7981607262</v>
      </c>
      <c r="Y31" s="43">
        <v>3966838.3454972832</v>
      </c>
      <c r="Z31" s="43">
        <v>3981301.4909611316</v>
      </c>
      <c r="AA31" s="43">
        <v>3998975.3473253711</v>
      </c>
      <c r="AB31" s="43">
        <v>4008978.0862337495</v>
      </c>
      <c r="AC31" s="43">
        <v>4029864.7023002263</v>
      </c>
      <c r="AD31" s="43">
        <v>4601906.1883403258</v>
      </c>
      <c r="AE31" s="43">
        <v>4691356.0594403185</v>
      </c>
      <c r="AF31" s="43">
        <v>3185437.9105527834</v>
      </c>
      <c r="AG31" s="43">
        <v>3351986.1035530292</v>
      </c>
      <c r="AH31" s="43">
        <v>3493018.4975100551</v>
      </c>
      <c r="AI31" s="43">
        <v>3633998.2482082895</v>
      </c>
      <c r="AJ31" s="43">
        <v>3854423.0932887252</v>
      </c>
      <c r="AK31" s="43">
        <v>4114705.6192090358</v>
      </c>
      <c r="AL31" s="43">
        <v>4249625.5088658724</v>
      </c>
      <c r="AM31" s="43">
        <v>4419305.5856339997</v>
      </c>
      <c r="AN31" s="43">
        <v>4517161.1572588608</v>
      </c>
      <c r="AO31" s="43">
        <v>4738923.165860693</v>
      </c>
      <c r="AP31" s="43">
        <v>4940542.3780451221</v>
      </c>
      <c r="AQ31" s="43">
        <v>5144800.906536934</v>
      </c>
      <c r="AR31" s="43">
        <v>5475182.2485212497</v>
      </c>
      <c r="AS31" s="43">
        <v>5672069.9662767192</v>
      </c>
      <c r="AT31" s="44">
        <v>5870314.1816426208</v>
      </c>
      <c r="AU31" s="43">
        <v>5921271.0871031107</v>
      </c>
      <c r="AV31" s="43">
        <v>6196730.3755928464</v>
      </c>
      <c r="AW31" s="43">
        <v>6484531.2730325721</v>
      </c>
      <c r="AX31" s="43">
        <v>6796993.9995893873</v>
      </c>
      <c r="AY31" s="43">
        <v>7126029.5849249056</v>
      </c>
      <c r="AZ31" s="43">
        <v>7468359.885957418</v>
      </c>
      <c r="BA31" s="43">
        <v>7819404.1224681307</v>
      </c>
      <c r="BB31" s="43">
        <v>8192511.1703939009</v>
      </c>
      <c r="BC31" s="43">
        <v>8587350.7463880666</v>
      </c>
      <c r="BD31" s="43">
        <v>9013007.6583102718</v>
      </c>
      <c r="BE31" s="43">
        <v>9451713.9930771459</v>
      </c>
      <c r="BF31" s="43">
        <v>9911319.3133169971</v>
      </c>
      <c r="BG31" s="43">
        <v>10395584.502710294</v>
      </c>
      <c r="BH31" s="43">
        <v>10889509.594364237</v>
      </c>
      <c r="BI31" s="43">
        <v>11414358.770060578</v>
      </c>
      <c r="BJ31" s="43">
        <v>11969352.255938511</v>
      </c>
      <c r="BK31" s="43">
        <v>12544294.577955218</v>
      </c>
      <c r="BL31" s="43">
        <v>13148107.282551371</v>
      </c>
      <c r="BM31" s="43">
        <v>13782448.407241397</v>
      </c>
      <c r="BN31" s="43">
        <v>14447448.17519499</v>
      </c>
      <c r="BO31" s="43">
        <v>15144382.738550434</v>
      </c>
      <c r="BP31" s="43">
        <v>15875136.009464307</v>
      </c>
      <c r="BQ31" s="43">
        <v>16642452.961079368</v>
      </c>
      <c r="BR31" s="43">
        <v>17447534.338692278</v>
      </c>
      <c r="BS31" s="43">
        <v>18291767.762007508</v>
      </c>
      <c r="BT31" s="43">
        <v>19175433.590842832</v>
      </c>
      <c r="BU31" s="43">
        <v>20101328.621389322</v>
      </c>
      <c r="BV31" s="43">
        <v>21071480.183836199</v>
      </c>
      <c r="BW31" s="43">
        <v>22087627.485384647</v>
      </c>
      <c r="BX31" s="43">
        <v>23153810.221640911</v>
      </c>
      <c r="BY31" s="43">
        <v>24271569.186373752</v>
      </c>
      <c r="BZ31" s="43">
        <v>25442734.725253191</v>
      </c>
      <c r="CA31" s="43">
        <v>26670776.784634624</v>
      </c>
      <c r="CB31" s="43">
        <v>27958324.886130154</v>
      </c>
      <c r="CC31" s="43">
        <v>29308084.929276507</v>
      </c>
      <c r="CD31" s="43">
        <v>30723061.698282544</v>
      </c>
      <c r="CE31" s="43">
        <v>32206433.709509443</v>
      </c>
    </row>
    <row r="32" spans="1:83" s="6" customFormat="1" ht="13.9" customHeight="1" outlineLevel="1" x14ac:dyDescent="0.25">
      <c r="A32" s="69"/>
      <c r="B32" s="41" t="s">
        <v>135</v>
      </c>
      <c r="C32" s="45" t="s">
        <v>22</v>
      </c>
      <c r="D32" s="43">
        <f t="array" ref="D32:CE32">TRANSPOSE('06_CT Wood Emissions'!N2:N81)</f>
        <v>748704.38775585277</v>
      </c>
      <c r="E32" s="43">
        <v>762560.10755221639</v>
      </c>
      <c r="F32" s="43">
        <v>776415.82734858</v>
      </c>
      <c r="G32" s="43">
        <v>790271.54714494362</v>
      </c>
      <c r="H32" s="43">
        <v>804127.26694130723</v>
      </c>
      <c r="I32" s="43">
        <v>818848.96922494355</v>
      </c>
      <c r="J32" s="43">
        <v>833570.67150857986</v>
      </c>
      <c r="K32" s="43">
        <v>851230.69656390697</v>
      </c>
      <c r="L32" s="43">
        <v>865952.39884754329</v>
      </c>
      <c r="M32" s="43">
        <v>881540.08361845242</v>
      </c>
      <c r="N32" s="43">
        <v>897993.75087663427</v>
      </c>
      <c r="O32" s="43">
        <v>913581.43564754329</v>
      </c>
      <c r="P32" s="43">
        <v>930035.10290572513</v>
      </c>
      <c r="Q32" s="43">
        <v>946488.77016390685</v>
      </c>
      <c r="R32" s="43">
        <v>963808.4199093614</v>
      </c>
      <c r="S32" s="43">
        <v>981128.06965481583</v>
      </c>
      <c r="T32" s="43">
        <v>998447.71940027026</v>
      </c>
      <c r="U32" s="43">
        <v>1016633.3516329976</v>
      </c>
      <c r="V32" s="43">
        <v>1034818.983865725</v>
      </c>
      <c r="W32" s="43">
        <v>1334175.278928943</v>
      </c>
      <c r="X32" s="43">
        <v>1358341.1390384557</v>
      </c>
      <c r="Y32" s="43">
        <v>1379428.6617715645</v>
      </c>
      <c r="Z32" s="43">
        <v>1404981.8193401007</v>
      </c>
      <c r="AA32" s="43">
        <v>1432454.0905542346</v>
      </c>
      <c r="AB32" s="43">
        <v>1457975.953903178</v>
      </c>
      <c r="AC32" s="43">
        <v>1488309.3607626734</v>
      </c>
      <c r="AD32" s="43">
        <v>1726359.0388108497</v>
      </c>
      <c r="AE32" s="43">
        <v>1788093.5571257151</v>
      </c>
      <c r="AF32" s="43">
        <v>1233874.0100735594</v>
      </c>
      <c r="AG32" s="43">
        <v>1035323.6494123486</v>
      </c>
      <c r="AH32" s="43">
        <v>1093066.6070194303</v>
      </c>
      <c r="AI32" s="43">
        <v>1152331.2130239441</v>
      </c>
      <c r="AJ32" s="43">
        <v>1238727.9439910315</v>
      </c>
      <c r="AK32" s="43">
        <v>1340474.0786006162</v>
      </c>
      <c r="AL32" s="43">
        <v>1403636.8310421591</v>
      </c>
      <c r="AM32" s="43">
        <v>1480219.735745206</v>
      </c>
      <c r="AN32" s="43">
        <v>1534587.9774187398</v>
      </c>
      <c r="AO32" s="43">
        <v>1633233.8868658722</v>
      </c>
      <c r="AP32" s="43">
        <v>1727734.0469118129</v>
      </c>
      <c r="AQ32" s="43">
        <v>1825988.8356105373</v>
      </c>
      <c r="AR32" s="43">
        <v>1972658.7216269255</v>
      </c>
      <c r="AS32" s="43">
        <v>2075000.8753955706</v>
      </c>
      <c r="AT32" s="44">
        <v>2181041.6319084177</v>
      </c>
      <c r="AU32" s="43">
        <v>2234854.5535388933</v>
      </c>
      <c r="AV32" s="43">
        <v>2809509.5360012837</v>
      </c>
      <c r="AW32" s="43">
        <v>3024519.8908309047</v>
      </c>
      <c r="AX32" s="43">
        <v>3264753.3209315194</v>
      </c>
      <c r="AY32" s="43">
        <v>3527822.6914455211</v>
      </c>
      <c r="AZ32" s="43">
        <v>3813708.7298652111</v>
      </c>
      <c r="BA32" s="43">
        <v>4121514.5150525318</v>
      </c>
      <c r="BB32" s="43">
        <v>4461145.3230828019</v>
      </c>
      <c r="BC32" s="43">
        <v>4835085.6411994537</v>
      </c>
      <c r="BD32" s="43">
        <v>5252180.5353586227</v>
      </c>
      <c r="BE32" s="43">
        <v>5704180.4364641309</v>
      </c>
      <c r="BF32" s="43">
        <v>6199323.4982720995</v>
      </c>
      <c r="BG32" s="43">
        <v>6743875.7193113435</v>
      </c>
      <c r="BH32" s="43">
        <v>7330780.0490805665</v>
      </c>
      <c r="BI32" s="43">
        <v>7979554.6501040682</v>
      </c>
      <c r="BJ32" s="43">
        <v>8694753.9404992461</v>
      </c>
      <c r="BK32" s="43">
        <v>9473492.6751141865</v>
      </c>
      <c r="BL32" s="43">
        <v>10328205.598520631</v>
      </c>
      <c r="BM32" s="43">
        <v>11266348.051804021</v>
      </c>
      <c r="BN32" s="43">
        <v>12294557.891691837</v>
      </c>
      <c r="BO32" s="43">
        <v>13420912.182598313</v>
      </c>
      <c r="BP32" s="43">
        <v>14654586.085548583</v>
      </c>
      <c r="BQ32" s="43">
        <v>16006192.999904236</v>
      </c>
      <c r="BR32" s="43">
        <v>17485503.02828896</v>
      </c>
      <c r="BS32" s="43">
        <v>19102992.283312291</v>
      </c>
      <c r="BT32" s="43">
        <v>20868495.783024181</v>
      </c>
      <c r="BU32" s="43">
        <v>22794937.534571934</v>
      </c>
      <c r="BV32" s="43">
        <v>24895041.206487037</v>
      </c>
      <c r="BW32" s="43">
        <v>27181736.254872225</v>
      </c>
      <c r="BX32" s="43">
        <v>29671048.243260447</v>
      </c>
      <c r="BY32" s="43">
        <v>32376751.035318922</v>
      </c>
      <c r="BZ32" s="43">
        <v>35313315.304630138</v>
      </c>
      <c r="CA32" s="43">
        <v>38497513.468636729</v>
      </c>
      <c r="CB32" s="43">
        <v>41945522.455904119</v>
      </c>
      <c r="CC32" s="43">
        <v>45673903.764513955</v>
      </c>
      <c r="CD32" s="43">
        <v>49699826.932827704</v>
      </c>
      <c r="CE32" s="43">
        <v>54040879.037672997</v>
      </c>
    </row>
    <row r="33" spans="1:83" s="6" customFormat="1" ht="13.9" customHeight="1" outlineLevel="1" x14ac:dyDescent="0.25">
      <c r="A33" s="69"/>
      <c r="B33" s="16" t="s">
        <v>26</v>
      </c>
      <c r="C33" s="17" t="s">
        <v>23</v>
      </c>
      <c r="D33" s="18">
        <f t="shared" ref="D33:AI33" si="27">D17+D20+D23+D26+D29</f>
        <v>113.83693292642431</v>
      </c>
      <c r="E33" s="18">
        <f t="shared" ref="E33:H34" si="28">E17+E20+E23+E26+E29</f>
        <v>115.92650379467838</v>
      </c>
      <c r="F33" s="18">
        <f t="shared" si="28"/>
        <v>119.02941281795816</v>
      </c>
      <c r="G33" s="18">
        <f t="shared" si="28"/>
        <v>120.07593126347896</v>
      </c>
      <c r="H33" s="18">
        <f t="shared" si="28"/>
        <v>122.71860574224961</v>
      </c>
      <c r="I33" s="18">
        <f t="shared" si="27"/>
        <v>126.0099385644705</v>
      </c>
      <c r="J33" s="18">
        <f t="shared" si="27"/>
        <v>129.28748331830823</v>
      </c>
      <c r="K33" s="18">
        <f t="shared" si="27"/>
        <v>133.20346146991616</v>
      </c>
      <c r="L33" s="18">
        <f t="shared" si="27"/>
        <v>136.65154031327393</v>
      </c>
      <c r="M33" s="18">
        <f t="shared" si="27"/>
        <v>137.3885702246653</v>
      </c>
      <c r="N33" s="18">
        <f t="shared" si="27"/>
        <v>138.88610072815626</v>
      </c>
      <c r="O33" s="18">
        <f t="shared" si="27"/>
        <v>140.67854587721865</v>
      </c>
      <c r="P33" s="18">
        <f t="shared" si="27"/>
        <v>144.31310654321462</v>
      </c>
      <c r="Q33" s="18">
        <f t="shared" si="27"/>
        <v>145.71675809004907</v>
      </c>
      <c r="R33" s="18">
        <f t="shared" si="27"/>
        <v>147.3765374215827</v>
      </c>
      <c r="S33" s="18">
        <f t="shared" si="27"/>
        <v>148.82218152872494</v>
      </c>
      <c r="T33" s="18">
        <f t="shared" si="27"/>
        <v>150.93508575621317</v>
      </c>
      <c r="U33" s="18">
        <f t="shared" si="27"/>
        <v>155.43348411138666</v>
      </c>
      <c r="V33" s="18">
        <f t="shared" si="27"/>
        <v>157.99454780081138</v>
      </c>
      <c r="W33" s="18">
        <f t="shared" si="27"/>
        <v>163.64449296708418</v>
      </c>
      <c r="X33" s="18">
        <f t="shared" si="27"/>
        <v>164.99352148895926</v>
      </c>
      <c r="Y33" s="18">
        <f t="shared" si="27"/>
        <v>167.89798164402958</v>
      </c>
      <c r="Z33" s="18">
        <f t="shared" si="27"/>
        <v>167.29783293062491</v>
      </c>
      <c r="AA33" s="18">
        <f t="shared" si="27"/>
        <v>168.14061292921787</v>
      </c>
      <c r="AB33" s="18">
        <f t="shared" si="27"/>
        <v>172.87551484087817</v>
      </c>
      <c r="AC33" s="18">
        <f t="shared" si="27"/>
        <v>174.81523839445313</v>
      </c>
      <c r="AD33" s="18">
        <f t="shared" si="27"/>
        <v>199.94422979014468</v>
      </c>
      <c r="AE33" s="18">
        <f t="shared" si="27"/>
        <v>203.26674321319285</v>
      </c>
      <c r="AF33" s="18">
        <f t="shared" si="27"/>
        <v>156.98667747282036</v>
      </c>
      <c r="AG33" s="18">
        <f t="shared" si="27"/>
        <v>164.42151308177114</v>
      </c>
      <c r="AH33" s="18">
        <f t="shared" si="27"/>
        <v>172.20845997444337</v>
      </c>
      <c r="AI33" s="18">
        <f t="shared" si="27"/>
        <v>180.36419402138026</v>
      </c>
      <c r="AJ33" s="18">
        <f t="shared" ref="AJ33:BJ33" si="29">AJ17+AJ20+AJ23+AJ26+AJ29</f>
        <v>188.90618085667737</v>
      </c>
      <c r="AK33" s="18">
        <f t="shared" si="29"/>
        <v>197.85271328091628</v>
      </c>
      <c r="AL33" s="18">
        <f t="shared" si="29"/>
        <v>207.22295043548738</v>
      </c>
      <c r="AM33" s="18">
        <f t="shared" si="29"/>
        <v>217.03695883219572</v>
      </c>
      <c r="AN33" s="18">
        <f t="shared" si="29"/>
        <v>227.31575532601522</v>
      </c>
      <c r="AO33" s="18">
        <f t="shared" si="29"/>
        <v>238.08135212301744</v>
      </c>
      <c r="AP33" s="18">
        <f t="shared" si="29"/>
        <v>249.35680391986062</v>
      </c>
      <c r="AQ33" s="18">
        <f t="shared" si="29"/>
        <v>261.16625727578963</v>
      </c>
      <c r="AR33" s="18">
        <f t="shared" si="29"/>
        <v>273.53500232287575</v>
      </c>
      <c r="AS33" s="18">
        <f t="shared" si="29"/>
        <v>286.48952692523665</v>
      </c>
      <c r="AT33" s="22">
        <f t="shared" si="29"/>
        <v>300.0575734032189</v>
      </c>
      <c r="AU33" s="18">
        <f t="shared" si="29"/>
        <v>300.0575734032189</v>
      </c>
      <c r="AV33" s="18">
        <f t="shared" si="29"/>
        <v>314.26819794401706</v>
      </c>
      <c r="AW33" s="18">
        <f t="shared" si="29"/>
        <v>329.15183282596104</v>
      </c>
      <c r="AX33" s="18">
        <f t="shared" si="29"/>
        <v>344.74035158972407</v>
      </c>
      <c r="AY33" s="18">
        <f t="shared" si="29"/>
        <v>361.06713729601597</v>
      </c>
      <c r="AZ33" s="18">
        <f t="shared" si="29"/>
        <v>378.16715401593876</v>
      </c>
      <c r="BA33" s="18">
        <f t="shared" si="29"/>
        <v>396.07702170710047</v>
      </c>
      <c r="BB33" s="18">
        <f t="shared" si="29"/>
        <v>414.83509463583653</v>
      </c>
      <c r="BC33" s="18">
        <f t="shared" si="29"/>
        <v>434.48154351348069</v>
      </c>
      <c r="BD33" s="18">
        <f t="shared" si="29"/>
        <v>455.05844152258231</v>
      </c>
      <c r="BE33" s="18">
        <f t="shared" si="29"/>
        <v>476.60985441729429</v>
      </c>
      <c r="BF33" s="18">
        <f t="shared" si="29"/>
        <v>499.18193489088776</v>
      </c>
      <c r="BG33" s="18">
        <f t="shared" si="29"/>
        <v>522.82302141247669</v>
      </c>
      <c r="BH33" s="18">
        <f t="shared" si="29"/>
        <v>547.58374174461903</v>
      </c>
      <c r="BI33" s="18">
        <f t="shared" si="29"/>
        <v>573.51712136347419</v>
      </c>
      <c r="BJ33" s="18">
        <f t="shared" si="29"/>
        <v>600.67869701370307</v>
      </c>
      <c r="BK33" s="18">
        <f t="shared" ref="BK33:CD33" si="30">BK17+BK20+BK23+BK26+BK29</f>
        <v>629.12663564129059</v>
      </c>
      <c r="BL33" s="18">
        <f t="shared" si="30"/>
        <v>658.92185895898331</v>
      </c>
      <c r="BM33" s="18">
        <f t="shared" si="30"/>
        <v>690.12817391110707</v>
      </c>
      <c r="BN33" s="18">
        <f t="shared" si="30"/>
        <v>722.81240931715195</v>
      </c>
      <c r="BO33" s="18">
        <f t="shared" si="30"/>
        <v>757.0445589867511</v>
      </c>
      <c r="BP33" s="18">
        <f t="shared" si="30"/>
        <v>792.89793161253726</v>
      </c>
      <c r="BQ33" s="18">
        <f t="shared" si="30"/>
        <v>830.44930776187311</v>
      </c>
      <c r="BR33" s="18">
        <f t="shared" si="30"/>
        <v>869.77910430365603</v>
      </c>
      <c r="BS33" s="18">
        <f t="shared" si="30"/>
        <v>910.97154662232197</v>
      </c>
      <c r="BT33" s="18">
        <f t="shared" si="30"/>
        <v>954.11484898784408</v>
      </c>
      <c r="BU33" s="18">
        <f t="shared" si="30"/>
        <v>999.30140346799567</v>
      </c>
      <c r="BV33" s="18">
        <f t="shared" si="30"/>
        <v>1046.627977787429</v>
      </c>
      <c r="BW33" s="18">
        <f t="shared" si="30"/>
        <v>1096.1959225572989</v>
      </c>
      <c r="BX33" s="18">
        <f t="shared" si="30"/>
        <v>1148.1113883192056</v>
      </c>
      <c r="BY33" s="18">
        <f t="shared" si="30"/>
        <v>1202.4855528682672</v>
      </c>
      <c r="BZ33" s="18">
        <f t="shared" si="30"/>
        <v>1259.4348593421348</v>
      </c>
      <c r="CA33" s="18">
        <f t="shared" si="30"/>
        <v>1319.0812655858242</v>
      </c>
      <c r="CB33" s="18">
        <f t="shared" si="30"/>
        <v>1381.5525053263764</v>
      </c>
      <c r="CC33" s="18">
        <f t="shared" si="30"/>
        <v>1446.9823617166685</v>
      </c>
      <c r="CD33" s="18">
        <f t="shared" si="30"/>
        <v>1515.5109538341583</v>
      </c>
      <c r="CE33" s="18">
        <f>CE17+CE20+CE23+CE26+CE29</f>
        <v>1587.285036748118</v>
      </c>
    </row>
    <row r="34" spans="1:83" s="15" customFormat="1" ht="13.9" customHeight="1" x14ac:dyDescent="0.25">
      <c r="A34" s="69"/>
      <c r="B34" s="16" t="s">
        <v>27</v>
      </c>
      <c r="C34" s="17" t="s">
        <v>23</v>
      </c>
      <c r="D34" s="18">
        <f>D18+D21+D24+D27+D30</f>
        <v>860.25759459096253</v>
      </c>
      <c r="E34" s="18">
        <f t="shared" si="28"/>
        <v>875.61007006143166</v>
      </c>
      <c r="F34" s="18">
        <f t="shared" si="28"/>
        <v>893.99085744441959</v>
      </c>
      <c r="G34" s="18">
        <f t="shared" si="28"/>
        <v>906.667885944251</v>
      </c>
      <c r="H34" s="18">
        <f t="shared" si="28"/>
        <v>923.86605180212734</v>
      </c>
      <c r="I34" s="18">
        <f t="shared" ref="I34:BJ34" si="31">I18+I21+I24+I27+I30</f>
        <v>943.81156396796507</v>
      </c>
      <c r="J34" s="18">
        <f t="shared" si="31"/>
        <v>964.16349523510985</v>
      </c>
      <c r="K34" s="18">
        <f t="shared" si="31"/>
        <v>986.44018672681455</v>
      </c>
      <c r="L34" s="18">
        <f t="shared" si="31"/>
        <v>1005.7775028022496</v>
      </c>
      <c r="M34" s="18">
        <f t="shared" si="31"/>
        <v>1020.750243835949</v>
      </c>
      <c r="N34" s="18">
        <f t="shared" si="31"/>
        <v>1036.807518715576</v>
      </c>
      <c r="O34" s="18">
        <f t="shared" si="31"/>
        <v>1053.1885646487403</v>
      </c>
      <c r="P34" s="18">
        <f t="shared" si="31"/>
        <v>1073.7514244359634</v>
      </c>
      <c r="Q34" s="18">
        <f t="shared" si="31"/>
        <v>1088.5915450287596</v>
      </c>
      <c r="R34" s="18">
        <f t="shared" si="31"/>
        <v>1104.3446815586367</v>
      </c>
      <c r="S34" s="18">
        <f t="shared" si="31"/>
        <v>1120.3262501460488</v>
      </c>
      <c r="T34" s="18">
        <f t="shared" si="31"/>
        <v>1137.9840105085702</v>
      </c>
      <c r="U34" s="18">
        <f t="shared" si="31"/>
        <v>1162.6891519484136</v>
      </c>
      <c r="V34" s="18">
        <f t="shared" si="31"/>
        <v>1182.6846160684256</v>
      </c>
      <c r="W34" s="18">
        <f t="shared" si="31"/>
        <v>1217.8538245477439</v>
      </c>
      <c r="X34" s="18">
        <f t="shared" si="31"/>
        <v>1223.7592476003792</v>
      </c>
      <c r="Y34" s="18">
        <f t="shared" si="31"/>
        <v>1232.4810150413186</v>
      </c>
      <c r="Z34" s="18">
        <f t="shared" si="31"/>
        <v>1232.8355302702655</v>
      </c>
      <c r="AA34" s="18">
        <f t="shared" si="31"/>
        <v>1240.5131453216607</v>
      </c>
      <c r="AB34" s="18">
        <f t="shared" si="31"/>
        <v>1260.7901996492817</v>
      </c>
      <c r="AC34" s="18">
        <f t="shared" si="31"/>
        <v>1264.2975875798115</v>
      </c>
      <c r="AD34" s="18">
        <f t="shared" si="31"/>
        <v>1446.3296114396219</v>
      </c>
      <c r="AE34" s="18">
        <f t="shared" si="31"/>
        <v>1484.4732251392595</v>
      </c>
      <c r="AF34" s="18">
        <f t="shared" si="31"/>
        <v>1039.8543083619518</v>
      </c>
      <c r="AG34" s="18">
        <f t="shared" si="31"/>
        <v>1095.5039619407146</v>
      </c>
      <c r="AH34" s="18">
        <f t="shared" si="31"/>
        <v>1144.1568483917963</v>
      </c>
      <c r="AI34" s="18">
        <f t="shared" si="31"/>
        <v>1193.3439437251818</v>
      </c>
      <c r="AJ34" s="18">
        <f t="shared" si="31"/>
        <v>1258.3318622097365</v>
      </c>
      <c r="AK34" s="18">
        <f t="shared" si="31"/>
        <v>1346.7889462705098</v>
      </c>
      <c r="AL34" s="18">
        <f t="shared" si="31"/>
        <v>1389.6801845551563</v>
      </c>
      <c r="AM34" s="18">
        <f t="shared" si="31"/>
        <v>1425.358838824937</v>
      </c>
      <c r="AN34" s="18">
        <f t="shared" si="31"/>
        <v>1493.158025010619</v>
      </c>
      <c r="AO34" s="18">
        <f t="shared" si="31"/>
        <v>1563.2569375391231</v>
      </c>
      <c r="AP34" s="18">
        <f t="shared" si="31"/>
        <v>1620.7747914662573</v>
      </c>
      <c r="AQ34" s="18">
        <f t="shared" si="31"/>
        <v>1687.5876597418171</v>
      </c>
      <c r="AR34" s="18">
        <f t="shared" si="31"/>
        <v>1792.7231380526407</v>
      </c>
      <c r="AS34" s="18">
        <f t="shared" si="31"/>
        <v>1835.175124360559</v>
      </c>
      <c r="AT34" s="22">
        <f t="shared" si="31"/>
        <v>1906.2995159365937</v>
      </c>
      <c r="AU34" s="18">
        <f t="shared" si="31"/>
        <v>1925.3270263174904</v>
      </c>
      <c r="AV34" s="18">
        <f t="shared" si="31"/>
        <v>2015.4157935717419</v>
      </c>
      <c r="AW34" s="18">
        <f t="shared" si="31"/>
        <v>2109.62228545464</v>
      </c>
      <c r="AX34" s="18">
        <f t="shared" si="31"/>
        <v>2210.5134280369971</v>
      </c>
      <c r="AY34" s="18">
        <f t="shared" si="31"/>
        <v>2316.5367286790643</v>
      </c>
      <c r="AZ34" s="18">
        <f t="shared" si="31"/>
        <v>2427.113330795873</v>
      </c>
      <c r="BA34" s="18">
        <f t="shared" si="31"/>
        <v>2541.3932027096325</v>
      </c>
      <c r="BB34" s="18">
        <f t="shared" si="31"/>
        <v>2662.1752156840289</v>
      </c>
      <c r="BC34" s="18">
        <f t="shared" si="31"/>
        <v>2789.5125035884357</v>
      </c>
      <c r="BD34" s="18">
        <f t="shared" si="31"/>
        <v>2925.329320409855</v>
      </c>
      <c r="BE34" s="18">
        <f t="shared" si="31"/>
        <v>3066.1263144099576</v>
      </c>
      <c r="BF34" s="18">
        <f t="shared" si="31"/>
        <v>3213.6068364019375</v>
      </c>
      <c r="BG34" s="18">
        <f t="shared" si="31"/>
        <v>3368.652554190317</v>
      </c>
      <c r="BH34" s="18">
        <f t="shared" si="31"/>
        <v>3528.3506028873485</v>
      </c>
      <c r="BI34" s="18">
        <f t="shared" si="31"/>
        <v>3697.1482788966455</v>
      </c>
      <c r="BJ34" s="18">
        <f t="shared" si="31"/>
        <v>3875.0058926128049</v>
      </c>
      <c r="BK34" s="18">
        <f t="shared" ref="BK34:CD34" si="32">BK18+BK21+BK24+BK27+BK30</f>
        <v>4059.9727091195559</v>
      </c>
      <c r="BL34" s="18">
        <f t="shared" si="32"/>
        <v>4254.0220836425115</v>
      </c>
      <c r="BM34" s="18">
        <f t="shared" si="32"/>
        <v>4457.6427715452892</v>
      </c>
      <c r="BN34" s="18">
        <f t="shared" si="32"/>
        <v>4671.0219997224585</v>
      </c>
      <c r="BO34" s="18">
        <f t="shared" si="32"/>
        <v>4894.5859410113899</v>
      </c>
      <c r="BP34" s="18">
        <f t="shared" si="32"/>
        <v>5128.8916207814118</v>
      </c>
      <c r="BQ34" s="18">
        <f t="shared" si="32"/>
        <v>5374.6801553181367</v>
      </c>
      <c r="BR34" s="18">
        <f t="shared" si="32"/>
        <v>5632.3882839199005</v>
      </c>
      <c r="BS34" s="18">
        <f t="shared" si="32"/>
        <v>5902.4964975802932</v>
      </c>
      <c r="BT34" s="18">
        <f t="shared" si="32"/>
        <v>6185.2726224964235</v>
      </c>
      <c r="BU34" s="18">
        <f t="shared" si="32"/>
        <v>6481.5050059282466</v>
      </c>
      <c r="BV34" s="18">
        <f t="shared" si="32"/>
        <v>6791.8362837016321</v>
      </c>
      <c r="BW34" s="18">
        <f t="shared" si="32"/>
        <v>7116.8611593189671</v>
      </c>
      <c r="BX34" s="18">
        <f t="shared" si="32"/>
        <v>7457.6511834164157</v>
      </c>
      <c r="BY34" s="18">
        <f t="shared" si="32"/>
        <v>7814.7818357695041</v>
      </c>
      <c r="BZ34" s="18">
        <f t="shared" si="32"/>
        <v>8188.9015807439146</v>
      </c>
      <c r="CA34" s="18">
        <f t="shared" si="32"/>
        <v>8581.0075440770252</v>
      </c>
      <c r="CB34" s="18">
        <f t="shared" si="32"/>
        <v>8991.9378645213219</v>
      </c>
      <c r="CC34" s="18">
        <f t="shared" si="32"/>
        <v>9422.5605791947346</v>
      </c>
      <c r="CD34" s="18">
        <f t="shared" si="32"/>
        <v>9873.8192745559754</v>
      </c>
      <c r="CE34" s="18">
        <f>CE18+CE21+CE24+CE27+CE30</f>
        <v>10346.708539903721</v>
      </c>
    </row>
    <row r="35" spans="1:83" s="15" customFormat="1" ht="30" x14ac:dyDescent="0.25">
      <c r="A35" s="69"/>
      <c r="B35" s="31" t="s">
        <v>133</v>
      </c>
      <c r="C35" s="17" t="s">
        <v>23</v>
      </c>
      <c r="D35" s="19">
        <f>(D21*'02_Base Data'!$C$32)+(D24*'02_Base Data'!$C$33)+D31</f>
        <v>2856760.305406265</v>
      </c>
      <c r="E35" s="19">
        <f>(E21*'02_Base Data'!$C$32)+(E24*'02_Base Data'!$C$33)+E31</f>
        <v>2908366.2554749264</v>
      </c>
      <c r="F35" s="19">
        <f>(F21*'02_Base Data'!$C$32)+(F24*'02_Base Data'!$C$33)+F31</f>
        <v>2968357.5718219345</v>
      </c>
      <c r="G35" s="19">
        <f>(G21*'02_Base Data'!$C$32)+(G24*'02_Base Data'!$C$33)+G31</f>
        <v>3010625.6030057315</v>
      </c>
      <c r="H35" s="19">
        <f>(H21*'02_Base Data'!$C$32)+(H24*'02_Base Data'!$C$33)+H31</f>
        <v>3065572.3567305272</v>
      </c>
      <c r="I35" s="19">
        <f>(I21*'02_Base Data'!$C$32)+(I24*'02_Base Data'!$C$33)+I31</f>
        <v>3128340.6125671696</v>
      </c>
      <c r="J35" s="19">
        <f>(J21*'02_Base Data'!$C$32)+(J24*'02_Base Data'!$C$33)+J31</f>
        <v>3188795.064198642</v>
      </c>
      <c r="K35" s="19">
        <f>(K21*'02_Base Data'!$C$32)+(K24*'02_Base Data'!$C$33)+K31</f>
        <v>3267084.9266197109</v>
      </c>
      <c r="L35" s="19">
        <f>(L21*'02_Base Data'!$C$32)+(L24*'02_Base Data'!$C$33)+L31</f>
        <v>3327595.8145971675</v>
      </c>
      <c r="M35" s="19">
        <f>(M21*'02_Base Data'!$C$32)+(M24*'02_Base Data'!$C$33)+M31</f>
        <v>3385472.0597367324</v>
      </c>
      <c r="N35" s="19">
        <f>(N21*'02_Base Data'!$C$32)+(N24*'02_Base Data'!$C$33)+N31</f>
        <v>3436017.0660456014</v>
      </c>
      <c r="O35" s="19">
        <f>(O21*'02_Base Data'!$C$32)+(O24*'02_Base Data'!$C$33)+O31</f>
        <v>3488052.1256941319</v>
      </c>
      <c r="P35" s="19">
        <f>(P21*'02_Base Data'!$C$32)+(P24*'02_Base Data'!$C$33)+P31</f>
        <v>3558428.4260694995</v>
      </c>
      <c r="Q35" s="19">
        <f>(Q21*'02_Base Data'!$C$32)+(Q24*'02_Base Data'!$C$33)+Q31</f>
        <v>3608492.1647862149</v>
      </c>
      <c r="R35" s="19">
        <f>(R21*'02_Base Data'!$C$32)+(R24*'02_Base Data'!$C$33)+R31</f>
        <v>3662084.424231261</v>
      </c>
      <c r="S35" s="19">
        <f>(S21*'02_Base Data'!$C$32)+(S24*'02_Base Data'!$C$33)+S31</f>
        <v>3715354.1796234706</v>
      </c>
      <c r="T35" s="19">
        <f>(T21*'02_Base Data'!$C$32)+(T24*'02_Base Data'!$C$33)+T31</f>
        <v>3772281.3393337792</v>
      </c>
      <c r="U35" s="19">
        <f>(U21*'02_Base Data'!$C$32)+(U24*'02_Base Data'!$C$33)+U31</f>
        <v>3850838.5969774257</v>
      </c>
      <c r="V35" s="19">
        <f>(V21*'02_Base Data'!$C$32)+(V24*'02_Base Data'!$C$33)+V31</f>
        <v>3916494.722541247</v>
      </c>
      <c r="W35" s="19">
        <f>(W21*'02_Base Data'!$C$32)+(W24*'02_Base Data'!$C$33)+W31</f>
        <v>4029175.4649720467</v>
      </c>
      <c r="X35" s="19">
        <f>(X21*'02_Base Data'!$C$32)+(X24*'02_Base Data'!$C$33)+X31</f>
        <v>4045512.6387368115</v>
      </c>
      <c r="Y35" s="19">
        <f>(Y21*'02_Base Data'!$C$32)+(Y24*'02_Base Data'!$C$33)+Y31</f>
        <v>4068454.2248389279</v>
      </c>
      <c r="Z35" s="19">
        <f>(Z21*'02_Base Data'!$C$32)+(Z24*'02_Base Data'!$C$33)+Z31</f>
        <v>4063398.4443833996</v>
      </c>
      <c r="AA35" s="19">
        <f>(AA21*'02_Base Data'!$C$32)+(AA24*'02_Base Data'!$C$33)+AA31</f>
        <v>4081211.2724593827</v>
      </c>
      <c r="AB35" s="19">
        <f>(AB21*'02_Base Data'!$C$32)+(AB24*'02_Base Data'!$C$33)+AB31</f>
        <v>4099182.5437319512</v>
      </c>
      <c r="AC35" s="19">
        <f>(AC21*'02_Base Data'!$C$32)+(AC24*'02_Base Data'!$C$33)+AC31</f>
        <v>4115568.2730506137</v>
      </c>
      <c r="AD35" s="19">
        <f>(AD21*'02_Base Data'!$C$32)+(AD24*'02_Base Data'!$C$33)+AD31</f>
        <v>4697197.4169735508</v>
      </c>
      <c r="AE35" s="19">
        <f>(AE21*'02_Base Data'!$C$32)+(AE24*'02_Base Data'!$C$33)+AE31</f>
        <v>4784201.7335620979</v>
      </c>
      <c r="AF35" s="19">
        <f>(AF21*'02_Base Data'!$C$32)+(AF24*'02_Base Data'!$C$33)+AF31</f>
        <v>3322071.6198400008</v>
      </c>
      <c r="AG35" s="19">
        <f>(AG21*'02_Base Data'!$C$32)+(AG24*'02_Base Data'!$C$33)+AG31</f>
        <v>3486658.4307255633</v>
      </c>
      <c r="AH35" s="19">
        <f>(AH21*'02_Base Data'!$C$32)+(AH24*'02_Base Data'!$C$33)+AH31</f>
        <v>3613679.7763732215</v>
      </c>
      <c r="AI35" s="19">
        <f>(AI21*'02_Base Data'!$C$32)+(AI24*'02_Base Data'!$C$33)+AI31</f>
        <v>3764688.6108627487</v>
      </c>
      <c r="AJ35" s="19">
        <f>(AJ21*'02_Base Data'!$C$32)+(AJ24*'02_Base Data'!$C$33)+AJ31</f>
        <v>3979012.8283000505</v>
      </c>
      <c r="AK35" s="19">
        <f>(AK21*'02_Base Data'!$C$32)+(AK24*'02_Base Data'!$C$33)+AK31</f>
        <v>4224393.4583565285</v>
      </c>
      <c r="AL35" s="19">
        <f>(AL21*'02_Base Data'!$C$32)+(AL24*'02_Base Data'!$C$33)+AL31</f>
        <v>4363531.1868579471</v>
      </c>
      <c r="AM35" s="19">
        <f>(AM21*'02_Base Data'!$C$32)+(AM24*'02_Base Data'!$C$33)+AM31</f>
        <v>4547621.2544968743</v>
      </c>
      <c r="AN35" s="19">
        <f>(AN21*'02_Base Data'!$C$32)+(AN24*'02_Base Data'!$C$33)+AN31</f>
        <v>4661799.0788719989</v>
      </c>
      <c r="AO35" s="19">
        <f>(AO21*'02_Base Data'!$C$32)+(AO24*'02_Base Data'!$C$33)+AO31</f>
        <v>4890098.5760109955</v>
      </c>
      <c r="AP35" s="19">
        <f>(AP21*'02_Base Data'!$C$32)+(AP24*'02_Base Data'!$C$33)+AP31</f>
        <v>5097582.4197679283</v>
      </c>
      <c r="AQ35" s="19">
        <f>(AQ21*'02_Base Data'!$C$32)+(AQ24*'02_Base Data'!$C$33)+AQ31</f>
        <v>5308332.0837795651</v>
      </c>
      <c r="AR35" s="19">
        <f>(AR21*'02_Base Data'!$C$32)+(AR24*'02_Base Data'!$C$33)+AR31</f>
        <v>5634604.4697608445</v>
      </c>
      <c r="AS35" s="19">
        <f>(AS21*'02_Base Data'!$C$32)+(AS24*'02_Base Data'!$C$33)+AS31</f>
        <v>5851706.6837775726</v>
      </c>
      <c r="AT35" s="51">
        <f>(AT21*'02_Base Data'!$C$32)+(AT24*'02_Base Data'!$C$33)+AT31</f>
        <v>6050950.4778229902</v>
      </c>
      <c r="AU35" s="19">
        <f>(AU21*'02_Base Data'!$C$32)+(AU24*'02_Base Data'!$C$33)+AU31</f>
        <v>6077284.0697302893</v>
      </c>
      <c r="AV35" s="19">
        <f>(AV21*'02_Base Data'!$C$32)+(AV24*'02_Base Data'!$C$33)+AV31</f>
        <v>6359008.6877166936</v>
      </c>
      <c r="AW35" s="19">
        <f>(AW21*'02_Base Data'!$C$32)+(AW24*'02_Base Data'!$C$33)+AW31</f>
        <v>6653568.2145924037</v>
      </c>
      <c r="AX35" s="19">
        <f>(AX21*'02_Base Data'!$C$32)+(AX24*'02_Base Data'!$C$33)+AX31</f>
        <v>6972193.7875700351</v>
      </c>
      <c r="AY35" s="19">
        <f>(AY21*'02_Base Data'!$C$32)+(AY24*'02_Base Data'!$C$33)+AY31</f>
        <v>7307441.2812993303</v>
      </c>
      <c r="AZ35" s="19">
        <f>(AZ21*'02_Base Data'!$C$32)+(AZ24*'02_Base Data'!$C$33)+AZ31</f>
        <v>7656454.4733581878</v>
      </c>
      <c r="BA35" s="19">
        <f>(BA21*'02_Base Data'!$C$32)+(BA24*'02_Base Data'!$C$33)+BA31</f>
        <v>8016258.1978704976</v>
      </c>
      <c r="BB35" s="19">
        <f>(BB21*'02_Base Data'!$C$32)+(BB24*'02_Base Data'!$C$33)+BB31</f>
        <v>8398273.0636873059</v>
      </c>
      <c r="BC35" s="19">
        <f>(BC21*'02_Base Data'!$C$32)+(BC24*'02_Base Data'!$C$33)+BC31</f>
        <v>8800213.1851472221</v>
      </c>
      <c r="BD35" s="19">
        <f>(BD21*'02_Base Data'!$C$32)+(BD24*'02_Base Data'!$C$33)+BD31</f>
        <v>9231577.499884773</v>
      </c>
      <c r="BE35" s="19">
        <f>(BE21*'02_Base Data'!$C$32)+(BE24*'02_Base Data'!$C$33)+BE31</f>
        <v>9677617.1920017917</v>
      </c>
      <c r="BF35" s="19">
        <f>(BF21*'02_Base Data'!$C$32)+(BF24*'02_Base Data'!$C$33)+BF31</f>
        <v>10145027.320579251</v>
      </c>
      <c r="BG35" s="19">
        <f>(BG21*'02_Base Data'!$C$32)+(BG24*'02_Base Data'!$C$33)+BG31</f>
        <v>10636848.909294115</v>
      </c>
      <c r="BH35" s="19">
        <f>(BH21*'02_Base Data'!$C$32)+(BH24*'02_Base Data'!$C$33)+BH31</f>
        <v>11139847.72194621</v>
      </c>
      <c r="BI35" s="19">
        <f>(BI21*'02_Base Data'!$C$32)+(BI24*'02_Base Data'!$C$33)+BI31</f>
        <v>11671452.754768869</v>
      </c>
      <c r="BJ35" s="19">
        <f>(BJ21*'02_Base Data'!$C$32)+(BJ24*'02_Base Data'!$C$33)+BJ31</f>
        <v>12232465.991961418</v>
      </c>
      <c r="BK35" s="19">
        <f>(BK21*'02_Base Data'!$C$32)+(BK24*'02_Base Data'!$C$33)+BK31</f>
        <v>12816433.585150618</v>
      </c>
      <c r="BL35" s="19">
        <f>(BL21*'02_Base Data'!$C$32)+(BL24*'02_Base Data'!$C$33)+BL31</f>
        <v>13429453.412939813</v>
      </c>
      <c r="BM35" s="19">
        <f>(BM21*'02_Base Data'!$C$32)+(BM24*'02_Base Data'!$C$33)+BM31</f>
        <v>14073135.869906077</v>
      </c>
      <c r="BN35" s="19">
        <f>(BN21*'02_Base Data'!$C$32)+(BN24*'02_Base Data'!$C$33)+BN31</f>
        <v>14747710.184337564</v>
      </c>
      <c r="BO35" s="19">
        <f>(BO21*'02_Base Data'!$C$32)+(BO24*'02_Base Data'!$C$33)+BO31</f>
        <v>15454472.979422763</v>
      </c>
      <c r="BP35" s="19">
        <f>(BP21*'02_Base Data'!$C$32)+(BP24*'02_Base Data'!$C$33)+BP31</f>
        <v>16195272.061553109</v>
      </c>
      <c r="BQ35" s="19">
        <f>(BQ21*'02_Base Data'!$C$32)+(BQ24*'02_Base Data'!$C$33)+BQ31</f>
        <v>16972587.635783467</v>
      </c>
      <c r="BR35" s="19">
        <f>(BR21*'02_Base Data'!$C$32)+(BR24*'02_Base Data'!$C$33)+BR31</f>
        <v>17787594.184261054</v>
      </c>
      <c r="BS35" s="19">
        <f>(BS21*'02_Base Data'!$C$32)+(BS24*'02_Base Data'!$C$33)+BS31</f>
        <v>18641923.33824899</v>
      </c>
      <c r="BT35" s="19">
        <f>(BT21*'02_Base Data'!$C$32)+(BT24*'02_Base Data'!$C$33)+BT31</f>
        <v>19536070.176600926</v>
      </c>
      <c r="BU35" s="19">
        <f>(BU21*'02_Base Data'!$C$32)+(BU24*'02_Base Data'!$C$33)+BU31</f>
        <v>20472649.369432595</v>
      </c>
      <c r="BV35" s="19">
        <f>(BV21*'02_Base Data'!$C$32)+(BV24*'02_Base Data'!$C$33)+BV31</f>
        <v>21453646.154121678</v>
      </c>
      <c r="BW35" s="19">
        <f>(BW21*'02_Base Data'!$C$32)+(BW24*'02_Base Data'!$C$33)+BW31</f>
        <v>22480853.333848044</v>
      </c>
      <c r="BX35" s="19">
        <f>(BX21*'02_Base Data'!$C$32)+(BX24*'02_Base Data'!$C$33)+BX31</f>
        <v>23558123.668532163</v>
      </c>
      <c r="BY35" s="19">
        <f>(BY21*'02_Base Data'!$C$32)+(BY24*'02_Base Data'!$C$33)+BY31</f>
        <v>24687325.189214136</v>
      </c>
      <c r="BZ35" s="19">
        <f>(BZ21*'02_Base Data'!$C$32)+(BZ24*'02_Base Data'!$C$33)+BZ31</f>
        <v>25870432.728980616</v>
      </c>
      <c r="CA35" s="19">
        <f>(CA21*'02_Base Data'!$C$32)+(CA24*'02_Base Data'!$C$33)+CA31</f>
        <v>27110554.652119018</v>
      </c>
      <c r="CB35" s="19">
        <f>(CB21*'02_Base Data'!$C$32)+(CB24*'02_Base Data'!$C$33)+CB31</f>
        <v>28410311.216403291</v>
      </c>
      <c r="CC35" s="19">
        <f>(CC21*'02_Base Data'!$C$32)+(CC24*'02_Base Data'!$C$33)+CC31</f>
        <v>29772404.631448381</v>
      </c>
      <c r="CD35" s="19">
        <f>(CD21*'02_Base Data'!$C$32)+(CD24*'02_Base Data'!$C$33)+CD31</f>
        <v>31199821.720297158</v>
      </c>
      <c r="CE35" s="19">
        <f>(CE21*'02_Base Data'!$C$32)+(CE24*'02_Base Data'!$C$33)+CE31</f>
        <v>32695718.071965218</v>
      </c>
    </row>
    <row r="36" spans="1:83" s="15" customFormat="1" ht="30" x14ac:dyDescent="0.25">
      <c r="A36" s="69"/>
      <c r="B36" s="31" t="s">
        <v>134</v>
      </c>
      <c r="C36" s="17" t="s">
        <v>23</v>
      </c>
      <c r="D36" s="19">
        <f>(D30*'02_Base Data'!C$46)</f>
        <v>12745.085394642858</v>
      </c>
      <c r="E36" s="19">
        <f>(E30*'02_Base Data'!D$46)</f>
        <v>8956.212364653471</v>
      </c>
      <c r="F36" s="19">
        <f>(F30*'02_Base Data'!E$46)</f>
        <v>8637.217698408549</v>
      </c>
      <c r="G36" s="19">
        <f>(G30*'02_Base Data'!F$46)</f>
        <v>8360.5738057044837</v>
      </c>
      <c r="H36" s="19">
        <f>(H30*'02_Base Data'!G$46)</f>
        <v>10446.181569180213</v>
      </c>
      <c r="I36" s="19">
        <f>(I30*'02_Base Data'!H$46)</f>
        <v>15237.958152185931</v>
      </c>
      <c r="J36" s="19">
        <f>(J30*'02_Base Data'!I$46)</f>
        <v>26937.63894909143</v>
      </c>
      <c r="K36" s="19">
        <f>(K30*'02_Base Data'!J$46)</f>
        <v>9388.1135190225577</v>
      </c>
      <c r="L36" s="19">
        <f>(L30*'02_Base Data'!K$46)</f>
        <v>9599.8653956938597</v>
      </c>
      <c r="M36" s="19">
        <f>(M30*'02_Base Data'!L$46)</f>
        <v>7847.7850152402143</v>
      </c>
      <c r="N36" s="19">
        <f>(N30*'02_Base Data'!M$46)</f>
        <v>11754.275934240643</v>
      </c>
      <c r="O36" s="19">
        <f>(O30*'02_Base Data'!N$46)</f>
        <v>15589.376555781626</v>
      </c>
      <c r="P36" s="19">
        <f>(P30*'02_Base Data'!O$46)</f>
        <v>10457.72351737445</v>
      </c>
      <c r="Q36" s="19">
        <f>(Q30*'02_Base Data'!P$46)</f>
        <v>8204.73201117807</v>
      </c>
      <c r="R36" s="19">
        <f>(R30*'02_Base Data'!Q$46)</f>
        <v>1597.0628305409539</v>
      </c>
      <c r="S36" s="19">
        <f>(S30*'02_Base Data'!R$46)</f>
        <v>454.27612267750283</v>
      </c>
      <c r="T36" s="19">
        <f>(T30*'02_Base Data'!S$46)</f>
        <v>417.10058058894509</v>
      </c>
      <c r="U36" s="19">
        <f>(U30*'02_Base Data'!T$46)</f>
        <v>428.93593558505489</v>
      </c>
      <c r="V36" s="19">
        <f>(V30*'02_Base Data'!U$46)</f>
        <v>441.37851750241555</v>
      </c>
      <c r="W36" s="19">
        <f>(W30*'02_Base Data'!V$46)</f>
        <v>761.73243011037869</v>
      </c>
      <c r="X36" s="19">
        <f>(X30*'02_Base Data'!W$46)</f>
        <v>658.44162980188219</v>
      </c>
      <c r="Y36" s="19">
        <f>(Y30*'02_Base Data'!X$46)</f>
        <v>5556.9076749885062</v>
      </c>
      <c r="Z36" s="19">
        <f>(Z30*'02_Base Data'!Y$46)</f>
        <v>10572.446784189458</v>
      </c>
      <c r="AA36" s="19">
        <f>(AA30*'02_Base Data'!Z$46)</f>
        <v>25881.417446658303</v>
      </c>
      <c r="AB36" s="19">
        <f>(AB30*'02_Base Data'!AA$46)</f>
        <v>119572.9375130525</v>
      </c>
      <c r="AC36" s="19">
        <f>(AC30*'02_Base Data'!AB$46)</f>
        <v>113814.00382844709</v>
      </c>
      <c r="AD36" s="19">
        <f>(AD30*'02_Base Data'!AC$46)</f>
        <v>143508.74209136289</v>
      </c>
      <c r="AE36" s="19">
        <f>(AE30*'02_Base Data'!AD$46)</f>
        <v>193462.74797808856</v>
      </c>
      <c r="AF36" s="19">
        <f>(AF30*'02_Base Data'!AE$46)</f>
        <v>161672.90335013464</v>
      </c>
      <c r="AG36" s="19">
        <f>(AG30*'02_Base Data'!AF$46)</f>
        <v>186893.17417794431</v>
      </c>
      <c r="AH36" s="19">
        <f>(AH30*'02_Base Data'!AG$46)</f>
        <v>227913.64930525227</v>
      </c>
      <c r="AI36" s="19">
        <f>(AI30*'02_Base Data'!AH$46)</f>
        <v>242172.86009857987</v>
      </c>
      <c r="AJ36" s="19">
        <f>(AJ30*'02_Base Data'!AI$46)</f>
        <v>245793.05369256661</v>
      </c>
      <c r="AK36" s="19">
        <f>(AK30*'02_Base Data'!AJ$46)</f>
        <v>308318.37758716563</v>
      </c>
      <c r="AL36" s="19">
        <f>(AL30*'02_Base Data'!AK$46)</f>
        <v>311859.10003981442</v>
      </c>
      <c r="AM36" s="19">
        <f>(AM30*'02_Base Data'!AL$46)</f>
        <v>230143.64204669555</v>
      </c>
      <c r="AN36" s="19">
        <f>(AN30*'02_Base Data'!AM$46)</f>
        <v>358374.52431450679</v>
      </c>
      <c r="AO36" s="19">
        <f>(AO30*'02_Base Data'!AN$46)</f>
        <v>366665.92471413891</v>
      </c>
      <c r="AP36" s="19">
        <f>(AP30*'02_Base Data'!AO$46)</f>
        <v>347873.49927533307</v>
      </c>
      <c r="AQ36" s="19">
        <f>(AQ30*'02_Base Data'!AP$46)</f>
        <v>360614.69336951367</v>
      </c>
      <c r="AR36" s="19">
        <f>(AR30*'02_Base Data'!AQ$46)</f>
        <v>391655.24886992888</v>
      </c>
      <c r="AS36" s="19">
        <f>(AS30*'02_Base Data'!AR$46)</f>
        <v>296449.9286541011</v>
      </c>
      <c r="AT36" s="51">
        <f>(AT30*'02_Base Data'!AS$46)</f>
        <v>339568.01209848881</v>
      </c>
      <c r="AU36" s="19">
        <f>(AU30*'02_Base Data'!AT$46)</f>
        <v>389951.51576190413</v>
      </c>
      <c r="AV36" s="19">
        <f>(AV30*'02_Base Data'!AU$46)</f>
        <v>411194.64764453878</v>
      </c>
      <c r="AW36" s="19">
        <f>(AW30*'02_Base Data'!AV$46)</f>
        <v>433381.61101160338</v>
      </c>
      <c r="AX36" s="19">
        <f>(AX30*'02_Base Data'!AW$46)</f>
        <v>453681.17928459338</v>
      </c>
      <c r="AY36" s="19">
        <f>(AY30*'02_Base Data'!AX$46)</f>
        <v>474576.03758603381</v>
      </c>
      <c r="AZ36" s="19">
        <f>(AZ30*'02_Base Data'!AY$46)</f>
        <v>497035.58972802776</v>
      </c>
      <c r="BA36" s="19">
        <f>(BA30*'02_Base Data'!AZ$46)</f>
        <v>520771.5079723919</v>
      </c>
      <c r="BB36" s="19">
        <f>(BB30*'02_Base Data'!BA$46)</f>
        <v>543876.10823408724</v>
      </c>
      <c r="BC36" s="19">
        <f>(BC30*'02_Base Data'!BB$46)</f>
        <v>569797.56404015911</v>
      </c>
      <c r="BD36" s="19">
        <f>(BD30*'02_Base Data'!BC$46)</f>
        <v>594796.50778818456</v>
      </c>
      <c r="BE36" s="19">
        <f>(BE30*'02_Base Data'!BD$46)</f>
        <v>621639.14483590925</v>
      </c>
      <c r="BF36" s="19">
        <f>(BF30*'02_Base Data'!BE$46)</f>
        <v>649459.20991728897</v>
      </c>
      <c r="BG36" s="19">
        <f>(BG30*'02_Base Data'!BF$46)</f>
        <v>678341.73291578493</v>
      </c>
      <c r="BH36" s="19">
        <f>(BH30*'02_Base Data'!BG$46)</f>
        <v>711925.6398025736</v>
      </c>
      <c r="BI36" s="19">
        <f>(BI30*'02_Base Data'!BH$46)</f>
        <v>748240.9581410645</v>
      </c>
      <c r="BJ36" s="19">
        <f>(BJ30*'02_Base Data'!BI$46)</f>
        <v>785742.26237721683</v>
      </c>
      <c r="BK36" s="19">
        <f>(BK30*'02_Base Data'!BJ$46)</f>
        <v>823311.3288512713</v>
      </c>
      <c r="BL36" s="19">
        <f>(BL30*'02_Base Data'!BK$46)</f>
        <v>862313.52944565227</v>
      </c>
      <c r="BM36" s="19">
        <f>(BM30*'02_Base Data'!BL$46)</f>
        <v>902784.87611914636</v>
      </c>
      <c r="BN36" s="19">
        <f>(BN30*'02_Base Data'!BM$46)</f>
        <v>945161.34712843609</v>
      </c>
      <c r="BO36" s="19">
        <f>(BO30*'02_Base Data'!BN$46)</f>
        <v>989582.98277122842</v>
      </c>
      <c r="BP36" s="19">
        <f>(BP30*'02_Base Data'!BO$46)</f>
        <v>1036070.7313902141</v>
      </c>
      <c r="BQ36" s="19">
        <f>(BQ30*'02_Base Data'!BP$46)</f>
        <v>1084688.2983210387</v>
      </c>
      <c r="BR36" s="19">
        <f>(BR30*'02_Base Data'!BQ$46)</f>
        <v>1135773.5084750049</v>
      </c>
      <c r="BS36" s="19">
        <f>(BS30*'02_Base Data'!BR$46)</f>
        <v>1189221.7917441591</v>
      </c>
      <c r="BT36" s="19">
        <f>(BT30*'02_Base Data'!BS$46)</f>
        <v>1245439.0095299773</v>
      </c>
      <c r="BU36" s="19">
        <f>(BU30*'02_Base Data'!BT$46)</f>
        <v>1304491.9258707727</v>
      </c>
      <c r="BV36" s="19">
        <f>(BV30*'02_Base Data'!BU$46)</f>
        <v>1366576.2142315919</v>
      </c>
      <c r="BW36" s="19">
        <f>(BW30*'02_Base Data'!BV$46)</f>
        <v>1431898.5924057066</v>
      </c>
      <c r="BX36" s="19">
        <f>(BX30*'02_Base Data'!BW$46)</f>
        <v>1500181.3563544278</v>
      </c>
      <c r="BY36" s="19">
        <f>(BY30*'02_Base Data'!BX$46)</f>
        <v>1571389.6206318967</v>
      </c>
      <c r="BZ36" s="19">
        <f>(BZ30*'02_Base Data'!BY$46)</f>
        <v>1645700.4299723688</v>
      </c>
      <c r="CA36" s="19">
        <f>(CA30*'02_Base Data'!BZ$46)</f>
        <v>1723467.8801458287</v>
      </c>
      <c r="CB36" s="19">
        <f>(CB30*'02_Base Data'!CA$46)</f>
        <v>1804896.7107079269</v>
      </c>
      <c r="CC36" s="19">
        <f>(CC30*'02_Base Data'!CB$46)</f>
        <v>1890210.6196211034</v>
      </c>
      <c r="CD36" s="19">
        <f>(CD30*'02_Base Data'!CC$46)</f>
        <v>1979598.5779429546</v>
      </c>
      <c r="CE36" s="19">
        <f>(CE30*'02_Base Data'!CD$46)</f>
        <v>2073252.1263409632</v>
      </c>
    </row>
    <row r="37" spans="1:83" s="15" customFormat="1" ht="30" x14ac:dyDescent="0.25">
      <c r="A37" s="69"/>
      <c r="B37" s="31" t="s">
        <v>135</v>
      </c>
      <c r="C37" s="17" t="s">
        <v>23</v>
      </c>
      <c r="D37" s="19">
        <f>D38-(D36+D35)</f>
        <v>-1991475.6541380058</v>
      </c>
      <c r="E37" s="19">
        <f>E38-(E36+E35)</f>
        <v>-2035478.4649001968</v>
      </c>
      <c r="F37" s="19">
        <f>F38-(F36+F35)</f>
        <v>-2071720.9837282649</v>
      </c>
      <c r="G37" s="19">
        <f>G38-(G36+G35)</f>
        <v>-2109970.7826403705</v>
      </c>
      <c r="H37" s="19">
        <f>H38-(H36+H35)</f>
        <v>-2142655.2976323743</v>
      </c>
      <c r="I37" s="19">
        <f t="shared" ref="I37:BP37" si="33">I38-(I36+I35)</f>
        <v>-2172954.8309747512</v>
      </c>
      <c r="J37" s="19">
        <f t="shared" si="33"/>
        <v>-2191056.8838543352</v>
      </c>
      <c r="K37" s="19">
        <f t="shared" si="33"/>
        <v>-2270210.9594622813</v>
      </c>
      <c r="L37" s="19">
        <f t="shared" si="33"/>
        <v>-2308279.7646899428</v>
      </c>
      <c r="M37" s="19">
        <f t="shared" si="33"/>
        <v>-2354268.7272716677</v>
      </c>
      <c r="N37" s="19">
        <f t="shared" si="33"/>
        <v>-2393558.2051390326</v>
      </c>
      <c r="O37" s="19">
        <f t="shared" si="33"/>
        <v>-2430371.4606598001</v>
      </c>
      <c r="P37" s="19">
        <f t="shared" si="33"/>
        <v>-2481537.5267796223</v>
      </c>
      <c r="Q37" s="19">
        <f t="shared" si="33"/>
        <v>-2526445.1855692347</v>
      </c>
      <c r="R37" s="19">
        <f t="shared" si="33"/>
        <v>-2585694.6300505316</v>
      </c>
      <c r="S37" s="19">
        <f t="shared" si="33"/>
        <v>-2633308.9185795952</v>
      </c>
      <c r="T37" s="19">
        <f t="shared" si="33"/>
        <v>-2680244.8902085931</v>
      </c>
      <c r="U37" s="19">
        <f t="shared" si="33"/>
        <v>-2724794.2657304453</v>
      </c>
      <c r="V37" s="19">
        <f t="shared" si="33"/>
        <v>-2778671.8805153128</v>
      </c>
      <c r="W37" s="19">
        <f t="shared" si="33"/>
        <v>-2595824.4266479639</v>
      </c>
      <c r="X37" s="19">
        <f t="shared" si="33"/>
        <v>-2584076.5884958897</v>
      </c>
      <c r="Y37" s="19">
        <f t="shared" si="33"/>
        <v>-2558306.8116423702</v>
      </c>
      <c r="Z37" s="19">
        <f t="shared" si="33"/>
        <v>-2538091.5332341939</v>
      </c>
      <c r="AA37" s="19">
        <f t="shared" si="33"/>
        <v>-2491244.5877607139</v>
      </c>
      <c r="AB37" s="19">
        <f t="shared" si="33"/>
        <v>-2310567.9031050405</v>
      </c>
      <c r="AC37" s="19">
        <f t="shared" si="33"/>
        <v>-2393196.4114228562</v>
      </c>
      <c r="AD37" s="19">
        <f t="shared" si="33"/>
        <v>-2651455.1359815099</v>
      </c>
      <c r="AE37" s="19">
        <f t="shared" si="33"/>
        <v>-2460742.7741059707</v>
      </c>
      <c r="AF37" s="19">
        <f t="shared" si="33"/>
        <v>-1751068.9450376634</v>
      </c>
      <c r="AG37" s="19">
        <f t="shared" si="33"/>
        <v>-2035907.1245925345</v>
      </c>
      <c r="AH37" s="19">
        <f t="shared" si="33"/>
        <v>-1965332.3217881885</v>
      </c>
      <c r="AI37" s="19">
        <f t="shared" si="33"/>
        <v>-1969803.1700808327</v>
      </c>
      <c r="AJ37" s="19">
        <f t="shared" si="33"/>
        <v>-2108296.9719443559</v>
      </c>
      <c r="AK37" s="19">
        <f t="shared" si="33"/>
        <v>-1883433.4472360881</v>
      </c>
      <c r="AL37" s="19">
        <f t="shared" si="33"/>
        <v>-2074821.1352937603</v>
      </c>
      <c r="AM37" s="19">
        <f t="shared" si="33"/>
        <v>-2599204.6653157645</v>
      </c>
      <c r="AN37" s="19">
        <f t="shared" si="33"/>
        <v>-2045211.8017429993</v>
      </c>
      <c r="AO37" s="19">
        <f t="shared" si="33"/>
        <v>-2192990.4193384745</v>
      </c>
      <c r="AP37" s="19">
        <f t="shared" si="33"/>
        <v>-2522788.8101777351</v>
      </c>
      <c r="AQ37" s="19">
        <f t="shared" si="33"/>
        <v>-2632849.1453805398</v>
      </c>
      <c r="AR37" s="19">
        <f t="shared" si="33"/>
        <v>-2558182.1412011571</v>
      </c>
      <c r="AS37" s="19">
        <f t="shared" si="33"/>
        <v>-3181771.2388909054</v>
      </c>
      <c r="AT37" s="51">
        <f t="shared" si="33"/>
        <v>-3121534.4128531427</v>
      </c>
      <c r="AU37" s="19">
        <f t="shared" si="33"/>
        <v>-2890304.7597289644</v>
      </c>
      <c r="AV37" s="19">
        <f t="shared" si="33"/>
        <v>-2580856.4707688158</v>
      </c>
      <c r="AW37" s="19">
        <f t="shared" si="33"/>
        <v>-2643942.4538238375</v>
      </c>
      <c r="AX37" s="19">
        <f t="shared" si="33"/>
        <v>-2684795.8500213437</v>
      </c>
      <c r="AY37" s="19">
        <f t="shared" si="33"/>
        <v>-2713576.9433743823</v>
      </c>
      <c r="AZ37" s="19">
        <f t="shared" si="33"/>
        <v>-2769150.0923803868</v>
      </c>
      <c r="BA37" s="19">
        <f t="shared" si="33"/>
        <v>-2729827.0182342902</v>
      </c>
      <c r="BB37" s="19">
        <f t="shared" si="33"/>
        <v>-2694736.5961223254</v>
      </c>
      <c r="BC37" s="19">
        <f t="shared" si="33"/>
        <v>-2678453.8686098866</v>
      </c>
      <c r="BD37" s="19">
        <f t="shared" si="33"/>
        <v>-2648847.2195207393</v>
      </c>
      <c r="BE37" s="19">
        <f t="shared" si="33"/>
        <v>-2587243.3424368128</v>
      </c>
      <c r="BF37" s="19">
        <f t="shared" si="33"/>
        <v>-2500205.7796000745</v>
      </c>
      <c r="BG37" s="19">
        <f t="shared" si="33"/>
        <v>-2386692.0257332195</v>
      </c>
      <c r="BH37" s="19">
        <f t="shared" si="33"/>
        <v>-2222834.2474788763</v>
      </c>
      <c r="BI37" s="19">
        <f t="shared" si="33"/>
        <v>-2032031.3219902255</v>
      </c>
      <c r="BJ37" s="19">
        <f t="shared" si="33"/>
        <v>-1808097.6922520678</v>
      </c>
      <c r="BK37" s="19">
        <f t="shared" si="33"/>
        <v>-1535088.1219876707</v>
      </c>
      <c r="BL37" s="19">
        <f t="shared" si="33"/>
        <v>-1210988.4706740249</v>
      </c>
      <c r="BM37" s="19">
        <f t="shared" si="33"/>
        <v>-830802.91704906523</v>
      </c>
      <c r="BN37" s="19">
        <f t="shared" si="33"/>
        <v>-387303.53759456053</v>
      </c>
      <c r="BO37" s="19">
        <f t="shared" si="33"/>
        <v>126610.82427696511</v>
      </c>
      <c r="BP37" s="19">
        <f t="shared" si="33"/>
        <v>716600.02711167186</v>
      </c>
      <c r="BQ37" s="19">
        <f t="shared" ref="BQ37:CD37" si="34">BQ38-(BQ36+BQ35)</f>
        <v>1391331.5235747248</v>
      </c>
      <c r="BR37" s="19">
        <f t="shared" si="34"/>
        <v>2160757.7625369579</v>
      </c>
      <c r="BS37" s="19">
        <f t="shared" si="34"/>
        <v>3033854.5465607382</v>
      </c>
      <c r="BT37" s="19">
        <f t="shared" si="34"/>
        <v>4020896.241979409</v>
      </c>
      <c r="BU37" s="19">
        <f t="shared" si="34"/>
        <v>5131864.8390614614</v>
      </c>
      <c r="BV37" s="19">
        <f t="shared" si="34"/>
        <v>6377687.8407924846</v>
      </c>
      <c r="BW37" s="19">
        <f t="shared" si="34"/>
        <v>7769896.2447896227</v>
      </c>
      <c r="BX37" s="19">
        <f t="shared" si="34"/>
        <v>9320092.1664624028</v>
      </c>
      <c r="BY37" s="19">
        <f t="shared" si="34"/>
        <v>11040949.976884205</v>
      </c>
      <c r="BZ37" s="19">
        <f t="shared" si="34"/>
        <v>12945523.867759135</v>
      </c>
      <c r="CA37" s="19">
        <f t="shared" si="34"/>
        <v>15047272.821509946</v>
      </c>
      <c r="CB37" s="19">
        <f t="shared" si="34"/>
        <v>17360103.034389973</v>
      </c>
      <c r="CC37" s="19">
        <f t="shared" si="34"/>
        <v>19898282.861544322</v>
      </c>
      <c r="CD37" s="19">
        <f t="shared" si="34"/>
        <v>22676336.571014736</v>
      </c>
      <c r="CE37" s="19">
        <f>CE38-(CE36+CE35)</f>
        <v>25709056.579368226</v>
      </c>
    </row>
    <row r="38" spans="1:83" s="15" customFormat="1" x14ac:dyDescent="0.25">
      <c r="A38" s="69"/>
      <c r="B38" s="31" t="s">
        <v>136</v>
      </c>
      <c r="C38" s="17" t="s">
        <v>23</v>
      </c>
      <c r="D38" s="19">
        <f>(D21*'02_Base Data'!$C$63)+(D24*'02_Base Data'!$C$64)+(D30*'02_Base Data'!C$76)+D32</f>
        <v>878029.73666290194</v>
      </c>
      <c r="E38" s="19">
        <f>(E21*'02_Base Data'!$C$63)+(E24*'02_Base Data'!$C$64)+(E30*'02_Base Data'!D$76)+E32</f>
        <v>881844.00293938327</v>
      </c>
      <c r="F38" s="19">
        <f>(F21*'02_Base Data'!$C$63)+(F24*'02_Base Data'!$C$64)+(F30*'02_Base Data'!E$76)+F32</f>
        <v>905273.80579207838</v>
      </c>
      <c r="G38" s="19">
        <f>(G21*'02_Base Data'!$C$63)+(G24*'02_Base Data'!$C$64)+(G30*'02_Base Data'!F$76)+G32</f>
        <v>909015.39417106553</v>
      </c>
      <c r="H38" s="19">
        <f>(H21*'02_Base Data'!$C$63)+(H24*'02_Base Data'!$C$64)+(H30*'02_Base Data'!G$76)+H32</f>
        <v>933363.2406673329</v>
      </c>
      <c r="I38" s="19">
        <f>(I21*'02_Base Data'!$C$63)+(I24*'02_Base Data'!$C$64)+(I30*'02_Base Data'!H$76)+I32</f>
        <v>970623.7397446048</v>
      </c>
      <c r="J38" s="19">
        <f>(J21*'02_Base Data'!$C$63)+(J24*'02_Base Data'!$C$64)+(J30*'02_Base Data'!I$76)+J32</f>
        <v>1024675.8192933986</v>
      </c>
      <c r="K38" s="19">
        <f>(K21*'02_Base Data'!$C$63)+(K24*'02_Base Data'!$C$64)+(K30*'02_Base Data'!J$76)+K32</f>
        <v>1006262.0806764521</v>
      </c>
      <c r="L38" s="19">
        <f>(L21*'02_Base Data'!$C$63)+(L24*'02_Base Data'!$C$64)+(L30*'02_Base Data'!K$76)+L32</f>
        <v>1028915.9153029189</v>
      </c>
      <c r="M38" s="19">
        <f>(M21*'02_Base Data'!$C$63)+(M24*'02_Base Data'!$C$64)+(M30*'02_Base Data'!L$76)+M32</f>
        <v>1039051.117480305</v>
      </c>
      <c r="N38" s="19">
        <f>(N21*'02_Base Data'!$C$63)+(N24*'02_Base Data'!$C$64)+(N30*'02_Base Data'!M$76)+N32</f>
        <v>1054213.1368408094</v>
      </c>
      <c r="O38" s="19">
        <f>(O21*'02_Base Data'!$C$63)+(O24*'02_Base Data'!$C$64)+(O30*'02_Base Data'!N$76)+O32</f>
        <v>1073270.0415901134</v>
      </c>
      <c r="P38" s="19">
        <f>(P21*'02_Base Data'!$C$63)+(P24*'02_Base Data'!$C$64)+(P30*'02_Base Data'!O$76)+P32</f>
        <v>1087348.6228072518</v>
      </c>
      <c r="Q38" s="19">
        <f>(Q21*'02_Base Data'!$C$63)+(Q24*'02_Base Data'!$C$64)+(Q30*'02_Base Data'!P$76)+Q32</f>
        <v>1090251.7112281583</v>
      </c>
      <c r="R38" s="19">
        <f>(R21*'02_Base Data'!$C$63)+(R24*'02_Base Data'!$C$64)+(R30*'02_Base Data'!Q$76)+R32</f>
        <v>1077986.8570112702</v>
      </c>
      <c r="S38" s="19">
        <f>(S21*'02_Base Data'!$C$63)+(S24*'02_Base Data'!$C$64)+(S30*'02_Base Data'!R$76)+S32</f>
        <v>1082499.5371665529</v>
      </c>
      <c r="T38" s="19">
        <f>(T21*'02_Base Data'!$C$63)+(T24*'02_Base Data'!$C$64)+(T30*'02_Base Data'!S$76)+T32</f>
        <v>1092453.549705775</v>
      </c>
      <c r="U38" s="19">
        <f>(U21*'02_Base Data'!$C$63)+(U24*'02_Base Data'!$C$64)+(U30*'02_Base Data'!T$76)+U32</f>
        <v>1126473.2671825653</v>
      </c>
      <c r="V38" s="19">
        <f>(V21*'02_Base Data'!$C$63)+(V24*'02_Base Data'!$C$64)+(V30*'02_Base Data'!U$76)+V32</f>
        <v>1138264.2205434365</v>
      </c>
      <c r="W38" s="19">
        <f>(W21*'02_Base Data'!$C$63)+(W24*'02_Base Data'!$C$64)+(W30*'02_Base Data'!V$76)+W32</f>
        <v>1434112.7707541927</v>
      </c>
      <c r="X38" s="19">
        <f>(X21*'02_Base Data'!$C$63)+(X24*'02_Base Data'!$C$64)+(X30*'02_Base Data'!W$76)+X32</f>
        <v>1462094.4918707239</v>
      </c>
      <c r="Y38" s="19">
        <f>(Y21*'02_Base Data'!$C$63)+(Y24*'02_Base Data'!$C$64)+(Y30*'02_Base Data'!X$76)+Y32</f>
        <v>1515704.3208715466</v>
      </c>
      <c r="Z38" s="19">
        <f>(Z21*'02_Base Data'!$C$63)+(Z24*'02_Base Data'!$C$64)+(Z30*'02_Base Data'!Y$76)+Z32</f>
        <v>1535879.3579333951</v>
      </c>
      <c r="AA38" s="19">
        <f>(AA21*'02_Base Data'!$C$63)+(AA24*'02_Base Data'!$C$64)+(AA30*'02_Base Data'!Z$76)+AA32</f>
        <v>1615848.1021453273</v>
      </c>
      <c r="AB38" s="19">
        <f>(AB21*'02_Base Data'!$C$63)+(AB24*'02_Base Data'!$C$64)+(AB30*'02_Base Data'!AA$76)+AB32</f>
        <v>1908187.5781399631</v>
      </c>
      <c r="AC38" s="19">
        <f>(AC21*'02_Base Data'!$C$63)+(AC24*'02_Base Data'!$C$64)+(AC30*'02_Base Data'!AB$76)+AC32</f>
        <v>1836185.8654562046</v>
      </c>
      <c r="AD38" s="19">
        <f>(AD21*'02_Base Data'!$C$63)+(AD24*'02_Base Data'!$C$64)+(AD30*'02_Base Data'!AC$76)+AD32</f>
        <v>2189251.0230834042</v>
      </c>
      <c r="AE38" s="19">
        <f>(AE21*'02_Base Data'!$C$63)+(AE24*'02_Base Data'!$C$64)+(AE30*'02_Base Data'!AD$76)+AE32</f>
        <v>2516921.7074342156</v>
      </c>
      <c r="AF38" s="19">
        <f>(AF21*'02_Base Data'!$C$63)+(AF24*'02_Base Data'!$C$64)+(AF30*'02_Base Data'!AE$76)+AF32</f>
        <v>1732675.5781524722</v>
      </c>
      <c r="AG38" s="19">
        <f>(AG21*'02_Base Data'!$C$63)+(AG24*'02_Base Data'!$C$64)+(AG30*'02_Base Data'!AF$76)+AG32</f>
        <v>1637644.480310973</v>
      </c>
      <c r="AH38" s="19">
        <f>(AH21*'02_Base Data'!$C$63)+(AH24*'02_Base Data'!$C$64)+(AH30*'02_Base Data'!AG$76)+AH32</f>
        <v>1876261.1038902854</v>
      </c>
      <c r="AI38" s="19">
        <f>(AI21*'02_Base Data'!$C$63)+(AI24*'02_Base Data'!$C$64)+(AI30*'02_Base Data'!AH$76)+AI32</f>
        <v>2037058.3008804959</v>
      </c>
      <c r="AJ38" s="19">
        <f>(AJ21*'02_Base Data'!$C$63)+(AJ24*'02_Base Data'!$C$64)+(AJ30*'02_Base Data'!AI$76)+AJ32</f>
        <v>2116508.9100482608</v>
      </c>
      <c r="AK38" s="19">
        <f>(AK21*'02_Base Data'!$C$63)+(AK24*'02_Base Data'!$C$64)+(AK30*'02_Base Data'!AJ$76)+AK32</f>
        <v>2649278.3887076061</v>
      </c>
      <c r="AL38" s="19">
        <f>(AL21*'02_Base Data'!$C$63)+(AL24*'02_Base Data'!$C$64)+(AL30*'02_Base Data'!AK$76)+AL32</f>
        <v>2600569.1516040014</v>
      </c>
      <c r="AM38" s="19">
        <f>(AM21*'02_Base Data'!$C$63)+(AM24*'02_Base Data'!$C$64)+(AM30*'02_Base Data'!AL$76)+AM32</f>
        <v>2178560.2312278054</v>
      </c>
      <c r="AN38" s="19">
        <f>(AN21*'02_Base Data'!$C$63)+(AN24*'02_Base Data'!$C$64)+(AN30*'02_Base Data'!AM$76)+AN32</f>
        <v>2974961.8014435065</v>
      </c>
      <c r="AO38" s="19">
        <f>(AO21*'02_Base Data'!$C$63)+(AO24*'02_Base Data'!$C$64)+(AO30*'02_Base Data'!AN$76)+AO32</f>
        <v>3063774.0813866598</v>
      </c>
      <c r="AP38" s="19">
        <f>(AP21*'02_Base Data'!$C$63)+(AP24*'02_Base Data'!$C$64)+(AP30*'02_Base Data'!AO$76)+AP32</f>
        <v>2922667.1088655265</v>
      </c>
      <c r="AQ38" s="19">
        <f>(AQ21*'02_Base Data'!$C$63)+(AQ24*'02_Base Data'!$C$64)+(AQ30*'02_Base Data'!AP$76)+AQ32</f>
        <v>3036097.6317685386</v>
      </c>
      <c r="AR38" s="19">
        <f>(AR21*'02_Base Data'!$C$63)+(AR24*'02_Base Data'!$C$64)+(AR30*'02_Base Data'!AQ$76)+AR32</f>
        <v>3468077.5774296159</v>
      </c>
      <c r="AS38" s="19">
        <f>(AS21*'02_Base Data'!$C$63)+(AS24*'02_Base Data'!$C$64)+(AS30*'02_Base Data'!AR$76)+AS32</f>
        <v>2966385.3735407679</v>
      </c>
      <c r="AT38" s="51">
        <f>(AT21*'02_Base Data'!$C$63)+(AT24*'02_Base Data'!$C$64)+(AT30*'02_Base Data'!AS$76)+AT32</f>
        <v>3268984.0770683358</v>
      </c>
      <c r="AU38" s="19">
        <f>(AU21*'02_Base Data'!$C$63)+(AU24*'02_Base Data'!$C$64)+(AU30*'02_Base Data'!AT$76)+AU32</f>
        <v>3576930.8257632293</v>
      </c>
      <c r="AV38" s="19">
        <f>(AV21*'02_Base Data'!$C$63)+(AV24*'02_Base Data'!$C$64)+(AV30*'02_Base Data'!AU$76)+AV32</f>
        <v>4189346.8645924162</v>
      </c>
      <c r="AW38" s="19">
        <f>(AW21*'02_Base Data'!$C$63)+(AW24*'02_Base Data'!$C$64)+(AW30*'02_Base Data'!AV$76)+AW32</f>
        <v>4443007.3717801692</v>
      </c>
      <c r="AX38" s="19">
        <f>(AX21*'02_Base Data'!$C$63)+(AX24*'02_Base Data'!$C$64)+(AX30*'02_Base Data'!AW$76)+AX32</f>
        <v>4741079.1168332845</v>
      </c>
      <c r="AY38" s="19">
        <f>(AY21*'02_Base Data'!$C$63)+(AY24*'02_Base Data'!$C$64)+(AY30*'02_Base Data'!AX$76)+AY32</f>
        <v>5068440.3755109813</v>
      </c>
      <c r="AZ38" s="19">
        <f>(AZ21*'02_Base Data'!$C$63)+(AZ24*'02_Base Data'!$C$64)+(AZ30*'02_Base Data'!AY$76)+AZ32</f>
        <v>5384339.9707058286</v>
      </c>
      <c r="BA38" s="19">
        <f>(BA21*'02_Base Data'!$C$63)+(BA24*'02_Base Data'!$C$64)+(BA30*'02_Base Data'!AZ$76)+BA32</f>
        <v>5807202.6876085997</v>
      </c>
      <c r="BB38" s="19">
        <f>(BB21*'02_Base Data'!$C$63)+(BB24*'02_Base Data'!$C$64)+(BB30*'02_Base Data'!BA$76)+BB32</f>
        <v>6247412.5757990675</v>
      </c>
      <c r="BC38" s="19">
        <f>(BC21*'02_Base Data'!$C$63)+(BC24*'02_Base Data'!$C$64)+(BC30*'02_Base Data'!BB$76)+BC32</f>
        <v>6691556.8805774953</v>
      </c>
      <c r="BD38" s="19">
        <f>(BD21*'02_Base Data'!$C$63)+(BD24*'02_Base Data'!$C$64)+(BD30*'02_Base Data'!BC$76)+BD32</f>
        <v>7177526.7881522188</v>
      </c>
      <c r="BE38" s="19">
        <f>(BE21*'02_Base Data'!$C$63)+(BE24*'02_Base Data'!$C$64)+(BE30*'02_Base Data'!BD$76)+BE32</f>
        <v>7712012.9944008887</v>
      </c>
      <c r="BF38" s="19">
        <f>(BF21*'02_Base Data'!$C$63)+(BF24*'02_Base Data'!$C$64)+(BF30*'02_Base Data'!BE$76)+BF32</f>
        <v>8294280.750896465</v>
      </c>
      <c r="BG38" s="19">
        <f>(BG21*'02_Base Data'!$C$63)+(BG24*'02_Base Data'!$C$64)+(BG30*'02_Base Data'!BF$76)+BG32</f>
        <v>8928498.6164766811</v>
      </c>
      <c r="BH38" s="19">
        <f>(BH21*'02_Base Data'!$C$63)+(BH24*'02_Base Data'!$C$64)+(BH30*'02_Base Data'!BG$76)+BH32</f>
        <v>9628939.1142699067</v>
      </c>
      <c r="BI38" s="19">
        <f>(BI21*'02_Base Data'!$C$63)+(BI24*'02_Base Data'!$C$64)+(BI30*'02_Base Data'!BH$76)+BI32</f>
        <v>10387662.390919708</v>
      </c>
      <c r="BJ38" s="19">
        <f>(BJ21*'02_Base Data'!$C$63)+(BJ24*'02_Base Data'!$C$64)+(BJ30*'02_Base Data'!BI$76)+BJ32</f>
        <v>11210110.562086567</v>
      </c>
      <c r="BK38" s="19">
        <f>(BK21*'02_Base Data'!$C$63)+(BK24*'02_Base Data'!$C$64)+(BK30*'02_Base Data'!BJ$76)+BK32</f>
        <v>12104656.792014219</v>
      </c>
      <c r="BL38" s="19">
        <f>(BL21*'02_Base Data'!$C$63)+(BL24*'02_Base Data'!$C$64)+(BL30*'02_Base Data'!BK$76)+BL32</f>
        <v>13080778.47171144</v>
      </c>
      <c r="BM38" s="19">
        <f>(BM21*'02_Base Data'!$C$63)+(BM24*'02_Base Data'!$C$64)+(BM30*'02_Base Data'!BL$76)+BM32</f>
        <v>14145117.828976158</v>
      </c>
      <c r="BN38" s="19">
        <f>(BN21*'02_Base Data'!$C$63)+(BN24*'02_Base Data'!$C$64)+(BN30*'02_Base Data'!BM$76)+BN32</f>
        <v>15305567.993871439</v>
      </c>
      <c r="BO38" s="19">
        <f>(BO21*'02_Base Data'!$C$63)+(BO24*'02_Base Data'!$C$64)+(BO30*'02_Base Data'!BN$76)+BO32</f>
        <v>16570666.786470957</v>
      </c>
      <c r="BP38" s="19">
        <f>(BP21*'02_Base Data'!$C$63)+(BP24*'02_Base Data'!$C$64)+(BP30*'02_Base Data'!BO$76)+BP32</f>
        <v>17947942.820054997</v>
      </c>
      <c r="BQ38" s="19">
        <f>(BQ21*'02_Base Data'!$C$63)+(BQ24*'02_Base Data'!$C$64)+(BQ30*'02_Base Data'!BP$76)+BQ32</f>
        <v>19448607.457679231</v>
      </c>
      <c r="BR38" s="19">
        <f>(BR21*'02_Base Data'!$C$63)+(BR24*'02_Base Data'!$C$64)+(BR30*'02_Base Data'!BQ$76)+BR32</f>
        <v>21084125.455273017</v>
      </c>
      <c r="BS38" s="19">
        <f>(BS21*'02_Base Data'!$C$63)+(BS24*'02_Base Data'!$C$64)+(BS30*'02_Base Data'!BR$76)+BS32</f>
        <v>22864999.676553886</v>
      </c>
      <c r="BT38" s="19">
        <f>(BT21*'02_Base Data'!$C$63)+(BT24*'02_Base Data'!$C$64)+(BT30*'02_Base Data'!BS$76)+BT32</f>
        <v>24802405.428110313</v>
      </c>
      <c r="BU38" s="19">
        <f>(BU21*'02_Base Data'!$C$63)+(BU24*'02_Base Data'!$C$64)+(BU30*'02_Base Data'!BT$76)+BU32</f>
        <v>26909006.134364828</v>
      </c>
      <c r="BV38" s="19">
        <f>(BV21*'02_Base Data'!$C$63)+(BV24*'02_Base Data'!$C$64)+(BV30*'02_Base Data'!BU$76)+BV32</f>
        <v>29197910.209145755</v>
      </c>
      <c r="BW38" s="19">
        <f>(BW21*'02_Base Data'!$C$63)+(BW24*'02_Base Data'!$C$64)+(BW30*'02_Base Data'!BV$76)+BW32</f>
        <v>31682648.171043374</v>
      </c>
      <c r="BX38" s="19">
        <f>(BX21*'02_Base Data'!$C$63)+(BX24*'02_Base Data'!$C$64)+(BX30*'02_Base Data'!BW$76)+BX32</f>
        <v>34378397.191348992</v>
      </c>
      <c r="BY38" s="19">
        <f>(BY21*'02_Base Data'!$C$63)+(BY24*'02_Base Data'!$C$64)+(BY30*'02_Base Data'!BX$76)+BY32</f>
        <v>37299664.786730237</v>
      </c>
      <c r="BZ38" s="19">
        <f>(BZ21*'02_Base Data'!$C$63)+(BZ24*'02_Base Data'!$C$64)+(BZ30*'02_Base Data'!BY$76)+BZ32</f>
        <v>40461657.02671212</v>
      </c>
      <c r="CA38" s="19">
        <f>(CA21*'02_Base Data'!$C$63)+(CA24*'02_Base Data'!$C$64)+(CA30*'02_Base Data'!BZ$76)+CA32</f>
        <v>43881295.353774793</v>
      </c>
      <c r="CB38" s="19">
        <f>(CB21*'02_Base Data'!$C$63)+(CB24*'02_Base Data'!$C$64)+(CB30*'02_Base Data'!CA$76)+CB32</f>
        <v>47575310.961501189</v>
      </c>
      <c r="CC38" s="19">
        <f>(CC21*'02_Base Data'!$C$63)+(CC24*'02_Base Data'!$C$64)+(CC30*'02_Base Data'!CB$76)+CC32</f>
        <v>51560898.112613805</v>
      </c>
      <c r="CD38" s="19">
        <f>(CD21*'02_Base Data'!$C$63)+(CD24*'02_Base Data'!$C$64)+(CD30*'02_Base Data'!CC$76)+CD32</f>
        <v>55855756.86925485</v>
      </c>
      <c r="CE38" s="19">
        <f>(CE21*'02_Base Data'!$C$63)+(CE24*'02_Base Data'!$C$64)+(CE30*'02_Base Data'!CD$76)+CE32</f>
        <v>60478026.777674407</v>
      </c>
    </row>
    <row r="40" spans="1:83" x14ac:dyDescent="0.25">
      <c r="A40" s="69" t="s">
        <v>79</v>
      </c>
      <c r="B40" s="65" t="s">
        <v>66</v>
      </c>
      <c r="C40" s="10" t="s">
        <v>74</v>
      </c>
      <c r="D40" s="23">
        <v>0</v>
      </c>
    </row>
    <row r="41" spans="1:83" outlineLevel="1" x14ac:dyDescent="0.25">
      <c r="A41" s="69"/>
      <c r="B41" s="65"/>
      <c r="C41" s="10" t="s">
        <v>67</v>
      </c>
      <c r="D41" s="20">
        <v>0.5</v>
      </c>
    </row>
    <row r="42" spans="1:83" outlineLevel="1" x14ac:dyDescent="0.25">
      <c r="A42" s="69"/>
      <c r="B42" s="65"/>
      <c r="C42" s="10" t="s">
        <v>68</v>
      </c>
      <c r="D42" s="20">
        <f>1-D41-D40</f>
        <v>0.5</v>
      </c>
      <c r="E42" t="s">
        <v>73</v>
      </c>
    </row>
    <row r="43" spans="1:83" ht="14.45" customHeight="1" outlineLevel="1" x14ac:dyDescent="0.25">
      <c r="A43" s="69"/>
      <c r="B43" s="4" t="s">
        <v>25</v>
      </c>
      <c r="C43" s="12" t="s">
        <v>19</v>
      </c>
      <c r="D43">
        <f t="shared" ref="D43:AI43" si="35">D10</f>
        <v>6.3248366017147895E-3</v>
      </c>
      <c r="E43">
        <f t="shared" si="35"/>
        <v>6.2108316599905232E-3</v>
      </c>
      <c r="F43">
        <f t="shared" si="35"/>
        <v>6.0489250762007663E-3</v>
      </c>
      <c r="G43">
        <f t="shared" si="35"/>
        <v>5.9962058376222451E-3</v>
      </c>
      <c r="H43">
        <f t="shared" si="35"/>
        <v>5.867080999210848E-3</v>
      </c>
      <c r="I43">
        <f t="shared" si="35"/>
        <v>5.7138350212878339E-3</v>
      </c>
      <c r="J43">
        <f t="shared" si="35"/>
        <v>5.5689845723684355E-3</v>
      </c>
      <c r="K43">
        <f t="shared" si="35"/>
        <v>6.7565811734048948E-3</v>
      </c>
      <c r="L43">
        <f t="shared" si="35"/>
        <v>6.5860948068111654E-3</v>
      </c>
      <c r="M43">
        <f t="shared" si="35"/>
        <v>6.5507632733077473E-3</v>
      </c>
      <c r="N43">
        <f t="shared" si="35"/>
        <v>6.480130087038607E-3</v>
      </c>
      <c r="O43">
        <f t="shared" si="35"/>
        <v>6.3975639951915752E-3</v>
      </c>
      <c r="P43">
        <f t="shared" si="35"/>
        <v>6.2364397909381464E-3</v>
      </c>
      <c r="Q43">
        <f t="shared" si="35"/>
        <v>6.1763657920787945E-3</v>
      </c>
      <c r="R43">
        <f t="shared" si="35"/>
        <v>6.1068065225706588E-3</v>
      </c>
      <c r="S43">
        <f t="shared" si="35"/>
        <v>6.047485601642563E-3</v>
      </c>
      <c r="T43">
        <f t="shared" si="35"/>
        <v>5.9628282946329603E-3</v>
      </c>
      <c r="U43">
        <f t="shared" si="35"/>
        <v>5.7902581618452459E-3</v>
      </c>
      <c r="V43">
        <f t="shared" si="35"/>
        <v>5.6963991006490798E-3</v>
      </c>
      <c r="W43">
        <f t="shared" si="35"/>
        <v>6.5996721332824424E-3</v>
      </c>
      <c r="X43">
        <f t="shared" si="35"/>
        <v>7.6366634800525465E-3</v>
      </c>
      <c r="Y43">
        <f t="shared" si="35"/>
        <v>7.5045571582355308E-3</v>
      </c>
      <c r="Z43">
        <f t="shared" si="35"/>
        <v>8.6074037826726624E-3</v>
      </c>
      <c r="AA43">
        <f t="shared" si="35"/>
        <v>9.634792997227689E-3</v>
      </c>
      <c r="AB43">
        <f t="shared" si="35"/>
        <v>9.3709048472891913E-3</v>
      </c>
      <c r="AC43">
        <f t="shared" si="35"/>
        <v>1.029658522066869E-2</v>
      </c>
      <c r="AD43">
        <f t="shared" si="35"/>
        <v>9.0025103594598595E-3</v>
      </c>
      <c r="AE43">
        <f t="shared" si="35"/>
        <v>1.5054110434536607E-2</v>
      </c>
      <c r="AF43">
        <f t="shared" si="35"/>
        <v>0</v>
      </c>
      <c r="AG43">
        <f t="shared" si="35"/>
        <v>0</v>
      </c>
      <c r="AH43">
        <f t="shared" si="35"/>
        <v>0</v>
      </c>
      <c r="AI43">
        <f t="shared" si="35"/>
        <v>0</v>
      </c>
      <c r="AJ43">
        <f t="shared" ref="AJ43:BO43" si="36">AJ10</f>
        <v>0</v>
      </c>
      <c r="AK43">
        <f t="shared" si="36"/>
        <v>0</v>
      </c>
      <c r="AL43">
        <f t="shared" si="36"/>
        <v>0</v>
      </c>
      <c r="AM43">
        <f t="shared" si="36"/>
        <v>0</v>
      </c>
      <c r="AN43">
        <f t="shared" si="36"/>
        <v>0</v>
      </c>
      <c r="AO43">
        <f t="shared" si="36"/>
        <v>0</v>
      </c>
      <c r="AP43">
        <f t="shared" si="36"/>
        <v>0</v>
      </c>
      <c r="AQ43">
        <f t="shared" si="36"/>
        <v>0</v>
      </c>
      <c r="AR43">
        <f t="shared" si="36"/>
        <v>0</v>
      </c>
      <c r="AS43">
        <f t="shared" si="36"/>
        <v>6.2399308963277883E-4</v>
      </c>
      <c r="AT43" s="2">
        <f t="shared" si="36"/>
        <v>6.0392922668659431E-4</v>
      </c>
      <c r="AU43">
        <f t="shared" si="36"/>
        <v>0</v>
      </c>
      <c r="AV43">
        <f t="shared" si="36"/>
        <v>0</v>
      </c>
      <c r="AW43">
        <f t="shared" si="36"/>
        <v>0</v>
      </c>
      <c r="AX43">
        <f t="shared" si="36"/>
        <v>0</v>
      </c>
      <c r="AY43">
        <f t="shared" si="36"/>
        <v>0</v>
      </c>
      <c r="AZ43">
        <f t="shared" si="36"/>
        <v>0</v>
      </c>
      <c r="BA43">
        <f t="shared" si="36"/>
        <v>0</v>
      </c>
      <c r="BB43">
        <f t="shared" si="36"/>
        <v>0</v>
      </c>
      <c r="BC43">
        <f t="shared" si="36"/>
        <v>0</v>
      </c>
      <c r="BD43">
        <f t="shared" si="36"/>
        <v>0</v>
      </c>
      <c r="BE43">
        <f t="shared" si="36"/>
        <v>0</v>
      </c>
      <c r="BF43">
        <f t="shared" si="36"/>
        <v>0</v>
      </c>
      <c r="BG43">
        <f t="shared" si="36"/>
        <v>0</v>
      </c>
      <c r="BH43">
        <f t="shared" si="36"/>
        <v>0</v>
      </c>
      <c r="BI43">
        <f t="shared" si="36"/>
        <v>0</v>
      </c>
      <c r="BJ43">
        <f t="shared" si="36"/>
        <v>0</v>
      </c>
      <c r="BK43">
        <f t="shared" si="36"/>
        <v>0</v>
      </c>
      <c r="BL43">
        <f t="shared" si="36"/>
        <v>0</v>
      </c>
      <c r="BM43">
        <f t="shared" si="36"/>
        <v>0</v>
      </c>
      <c r="BN43">
        <f t="shared" si="36"/>
        <v>0</v>
      </c>
      <c r="BO43">
        <f t="shared" si="36"/>
        <v>0</v>
      </c>
      <c r="BP43">
        <f t="shared" ref="BP43:CD43" si="37">BP10</f>
        <v>0</v>
      </c>
      <c r="BQ43">
        <f t="shared" si="37"/>
        <v>0</v>
      </c>
      <c r="BR43">
        <f t="shared" si="37"/>
        <v>0</v>
      </c>
      <c r="BS43">
        <f t="shared" si="37"/>
        <v>0</v>
      </c>
      <c r="BT43">
        <f t="shared" si="37"/>
        <v>0</v>
      </c>
      <c r="BU43">
        <f t="shared" si="37"/>
        <v>0</v>
      </c>
      <c r="BV43">
        <f t="shared" si="37"/>
        <v>0</v>
      </c>
      <c r="BW43">
        <f t="shared" si="37"/>
        <v>0</v>
      </c>
      <c r="BX43">
        <f t="shared" si="37"/>
        <v>0</v>
      </c>
      <c r="BY43">
        <f t="shared" si="37"/>
        <v>0</v>
      </c>
      <c r="BZ43">
        <f t="shared" si="37"/>
        <v>0</v>
      </c>
      <c r="CA43">
        <f t="shared" si="37"/>
        <v>0</v>
      </c>
      <c r="CB43">
        <f t="shared" si="37"/>
        <v>0</v>
      </c>
      <c r="CC43">
        <f t="shared" si="37"/>
        <v>0</v>
      </c>
      <c r="CD43">
        <f t="shared" si="37"/>
        <v>0</v>
      </c>
      <c r="CE43">
        <f>BK10</f>
        <v>0</v>
      </c>
    </row>
    <row r="44" spans="1:83" ht="14.45" customHeight="1" outlineLevel="1" x14ac:dyDescent="0.25">
      <c r="A44" s="69"/>
      <c r="B44" s="4" t="s">
        <v>26</v>
      </c>
      <c r="C44" s="12" t="s">
        <v>19</v>
      </c>
      <c r="D44">
        <f t="shared" ref="D44:AI44" si="38">D43*D8</f>
        <v>0.72</v>
      </c>
      <c r="E44">
        <f t="shared" si="38"/>
        <v>0.72</v>
      </c>
      <c r="F44">
        <f t="shared" si="38"/>
        <v>0.72</v>
      </c>
      <c r="G44">
        <f t="shared" si="38"/>
        <v>0.72</v>
      </c>
      <c r="H44">
        <f t="shared" si="38"/>
        <v>0.72</v>
      </c>
      <c r="I44">
        <f t="shared" si="38"/>
        <v>0.72</v>
      </c>
      <c r="J44">
        <f t="shared" si="38"/>
        <v>0.72</v>
      </c>
      <c r="K44">
        <f t="shared" si="38"/>
        <v>0.9</v>
      </c>
      <c r="L44">
        <f t="shared" si="38"/>
        <v>0.9</v>
      </c>
      <c r="M44">
        <f t="shared" si="38"/>
        <v>0.89999999999999991</v>
      </c>
      <c r="N44">
        <f t="shared" si="38"/>
        <v>0.9</v>
      </c>
      <c r="O44">
        <f t="shared" si="38"/>
        <v>0.90000000000000013</v>
      </c>
      <c r="P44">
        <f t="shared" si="38"/>
        <v>0.9</v>
      </c>
      <c r="Q44">
        <f t="shared" si="38"/>
        <v>0.9</v>
      </c>
      <c r="R44">
        <f t="shared" si="38"/>
        <v>0.9</v>
      </c>
      <c r="S44">
        <f t="shared" si="38"/>
        <v>0.9</v>
      </c>
      <c r="T44">
        <f t="shared" si="38"/>
        <v>0.9</v>
      </c>
      <c r="U44">
        <f t="shared" si="38"/>
        <v>0.9</v>
      </c>
      <c r="V44">
        <f t="shared" si="38"/>
        <v>0.89999999999999991</v>
      </c>
      <c r="W44">
        <f t="shared" si="38"/>
        <v>1.08</v>
      </c>
      <c r="X44">
        <f t="shared" si="38"/>
        <v>1.26</v>
      </c>
      <c r="Y44">
        <f t="shared" si="38"/>
        <v>1.26</v>
      </c>
      <c r="Z44">
        <f t="shared" si="38"/>
        <v>1.44</v>
      </c>
      <c r="AA44">
        <f t="shared" si="38"/>
        <v>1.6199999999999999</v>
      </c>
      <c r="AB44">
        <f t="shared" si="38"/>
        <v>1.62</v>
      </c>
      <c r="AC44">
        <f t="shared" si="38"/>
        <v>1.7999999999999998</v>
      </c>
      <c r="AD44">
        <f t="shared" si="38"/>
        <v>1.8</v>
      </c>
      <c r="AE44">
        <f t="shared" si="38"/>
        <v>3.06</v>
      </c>
      <c r="AF44">
        <f t="shared" si="38"/>
        <v>0</v>
      </c>
      <c r="AG44">
        <f t="shared" si="38"/>
        <v>0</v>
      </c>
      <c r="AH44">
        <f t="shared" si="38"/>
        <v>0</v>
      </c>
      <c r="AI44">
        <f t="shared" si="38"/>
        <v>0</v>
      </c>
      <c r="AJ44">
        <f t="shared" ref="AJ44:BO44" si="39">AJ43*AJ8</f>
        <v>0</v>
      </c>
      <c r="AK44">
        <f t="shared" si="39"/>
        <v>0</v>
      </c>
      <c r="AL44">
        <f t="shared" si="39"/>
        <v>0</v>
      </c>
      <c r="AM44">
        <f t="shared" si="39"/>
        <v>0</v>
      </c>
      <c r="AN44">
        <f t="shared" si="39"/>
        <v>0</v>
      </c>
      <c r="AO44">
        <f t="shared" si="39"/>
        <v>0</v>
      </c>
      <c r="AP44">
        <f t="shared" si="39"/>
        <v>0</v>
      </c>
      <c r="AQ44">
        <f t="shared" si="39"/>
        <v>0</v>
      </c>
      <c r="AR44">
        <f t="shared" si="39"/>
        <v>0</v>
      </c>
      <c r="AS44">
        <f t="shared" si="39"/>
        <v>0.17876748505351164</v>
      </c>
      <c r="AT44" s="2">
        <f t="shared" si="39"/>
        <v>0.18121353826686198</v>
      </c>
      <c r="AU44">
        <f t="shared" si="39"/>
        <v>0</v>
      </c>
      <c r="AV44">
        <f t="shared" si="39"/>
        <v>0</v>
      </c>
      <c r="AW44">
        <f t="shared" si="39"/>
        <v>0</v>
      </c>
      <c r="AX44">
        <f t="shared" si="39"/>
        <v>0</v>
      </c>
      <c r="AY44">
        <f t="shared" si="39"/>
        <v>0</v>
      </c>
      <c r="AZ44">
        <f t="shared" si="39"/>
        <v>0</v>
      </c>
      <c r="BA44">
        <f t="shared" si="39"/>
        <v>0</v>
      </c>
      <c r="BB44">
        <f t="shared" si="39"/>
        <v>0</v>
      </c>
      <c r="BC44">
        <f t="shared" si="39"/>
        <v>0</v>
      </c>
      <c r="BD44">
        <f t="shared" si="39"/>
        <v>0</v>
      </c>
      <c r="BE44">
        <f t="shared" si="39"/>
        <v>0</v>
      </c>
      <c r="BF44">
        <f t="shared" si="39"/>
        <v>0</v>
      </c>
      <c r="BG44">
        <f t="shared" si="39"/>
        <v>0</v>
      </c>
      <c r="BH44">
        <f t="shared" si="39"/>
        <v>0</v>
      </c>
      <c r="BI44">
        <f t="shared" si="39"/>
        <v>0</v>
      </c>
      <c r="BJ44">
        <f t="shared" si="39"/>
        <v>0</v>
      </c>
      <c r="BK44">
        <f t="shared" si="39"/>
        <v>0</v>
      </c>
      <c r="BL44">
        <f t="shared" si="39"/>
        <v>0</v>
      </c>
      <c r="BM44">
        <f t="shared" si="39"/>
        <v>0</v>
      </c>
      <c r="BN44">
        <f t="shared" si="39"/>
        <v>0</v>
      </c>
      <c r="BO44">
        <f t="shared" si="39"/>
        <v>0</v>
      </c>
      <c r="BP44">
        <f t="shared" ref="BP44:CD44" si="40">BP43*BP8</f>
        <v>0</v>
      </c>
      <c r="BQ44">
        <f t="shared" si="40"/>
        <v>0</v>
      </c>
      <c r="BR44">
        <f t="shared" si="40"/>
        <v>0</v>
      </c>
      <c r="BS44">
        <f t="shared" si="40"/>
        <v>0</v>
      </c>
      <c r="BT44">
        <f t="shared" si="40"/>
        <v>0</v>
      </c>
      <c r="BU44">
        <f t="shared" si="40"/>
        <v>0</v>
      </c>
      <c r="BV44">
        <f t="shared" si="40"/>
        <v>0</v>
      </c>
      <c r="BW44">
        <f t="shared" si="40"/>
        <v>0</v>
      </c>
      <c r="BX44">
        <f t="shared" si="40"/>
        <v>0</v>
      </c>
      <c r="BY44">
        <f t="shared" si="40"/>
        <v>0</v>
      </c>
      <c r="BZ44">
        <f t="shared" si="40"/>
        <v>0</v>
      </c>
      <c r="CA44">
        <f t="shared" si="40"/>
        <v>0</v>
      </c>
      <c r="CB44">
        <f t="shared" si="40"/>
        <v>0</v>
      </c>
      <c r="CC44">
        <f t="shared" si="40"/>
        <v>0</v>
      </c>
      <c r="CD44">
        <f t="shared" si="40"/>
        <v>0</v>
      </c>
      <c r="CE44">
        <f>CE43*BK8</f>
        <v>0</v>
      </c>
    </row>
    <row r="45" spans="1:83" s="6" customFormat="1" ht="13.9" customHeight="1" outlineLevel="1" x14ac:dyDescent="0.25">
      <c r="A45" s="69"/>
      <c r="B45" s="13" t="s">
        <v>27</v>
      </c>
      <c r="C45" s="14" t="s">
        <v>22</v>
      </c>
      <c r="D45" s="6">
        <f>D44/('02_Base Data'!$B$8*'02_Base Data'!$B$9)</f>
        <v>13.029315960912053</v>
      </c>
      <c r="E45" s="6">
        <f>E44/('02_Base Data'!$B$8*'02_Base Data'!$B$9)</f>
        <v>13.029315960912053</v>
      </c>
      <c r="F45" s="6">
        <f>F44/('02_Base Data'!$B$8*'02_Base Data'!$B$9)</f>
        <v>13.029315960912053</v>
      </c>
      <c r="G45" s="6">
        <f>G44/('02_Base Data'!$B$8*'02_Base Data'!$B$9)</f>
        <v>13.029315960912053</v>
      </c>
      <c r="H45" s="6">
        <f>H44/('02_Base Data'!$B$8*'02_Base Data'!$B$9)</f>
        <v>13.029315960912053</v>
      </c>
      <c r="I45" s="6">
        <f>I44/('02_Base Data'!$B$8*'02_Base Data'!$B$9)</f>
        <v>13.029315960912053</v>
      </c>
      <c r="J45" s="6">
        <f>J44/('02_Base Data'!$B$8*'02_Base Data'!$B$9)</f>
        <v>13.029315960912053</v>
      </c>
      <c r="K45" s="6">
        <f>K44/('02_Base Data'!$B$8*'02_Base Data'!$B$9)</f>
        <v>16.286644951140065</v>
      </c>
      <c r="L45" s="6">
        <f>L44/('02_Base Data'!$B$8*'02_Base Data'!$B$9)</f>
        <v>16.286644951140065</v>
      </c>
      <c r="M45" s="6">
        <f>M44/('02_Base Data'!$B$8*'02_Base Data'!$B$9)</f>
        <v>16.286644951140065</v>
      </c>
      <c r="N45" s="6">
        <f>N44/('02_Base Data'!$B$8*'02_Base Data'!$B$9)</f>
        <v>16.286644951140065</v>
      </c>
      <c r="O45" s="6">
        <f>O44/('02_Base Data'!$B$8*'02_Base Data'!$B$9)</f>
        <v>16.286644951140069</v>
      </c>
      <c r="P45" s="6">
        <f>P44/('02_Base Data'!$B$8*'02_Base Data'!$B$9)</f>
        <v>16.286644951140065</v>
      </c>
      <c r="Q45" s="6">
        <f>Q44/('02_Base Data'!$B$8*'02_Base Data'!$B$9)</f>
        <v>16.286644951140065</v>
      </c>
      <c r="R45" s="6">
        <f>R44/('02_Base Data'!$B$8*'02_Base Data'!$B$9)</f>
        <v>16.286644951140065</v>
      </c>
      <c r="S45" s="6">
        <f>S44/('02_Base Data'!$B$8*'02_Base Data'!$B$9)</f>
        <v>16.286644951140065</v>
      </c>
      <c r="T45" s="6">
        <f>T44/('02_Base Data'!$B$8*'02_Base Data'!$B$9)</f>
        <v>16.286644951140065</v>
      </c>
      <c r="U45" s="6">
        <f>U44/('02_Base Data'!$B$8*'02_Base Data'!$B$9)</f>
        <v>16.286644951140065</v>
      </c>
      <c r="V45" s="6">
        <f>V44/('02_Base Data'!$B$8*'02_Base Data'!$B$9)</f>
        <v>16.286644951140065</v>
      </c>
      <c r="W45" s="6">
        <f>W44/('02_Base Data'!$B$8*'02_Base Data'!$B$9)</f>
        <v>19.54397394136808</v>
      </c>
      <c r="X45" s="6">
        <f>X44/('02_Base Data'!$B$8*'02_Base Data'!$B$9)</f>
        <v>22.801302931596094</v>
      </c>
      <c r="Y45" s="6">
        <f>Y44/('02_Base Data'!$B$8*'02_Base Data'!$B$9)</f>
        <v>22.801302931596094</v>
      </c>
      <c r="Z45" s="6">
        <f>Z44/('02_Base Data'!$B$8*'02_Base Data'!$B$9)</f>
        <v>26.058631921824105</v>
      </c>
      <c r="AA45" s="6">
        <f>AA44/('02_Base Data'!$B$8*'02_Base Data'!$B$9)</f>
        <v>29.315960912052116</v>
      </c>
      <c r="AB45" s="6">
        <f>AB44/('02_Base Data'!$B$8*'02_Base Data'!$B$9)</f>
        <v>29.31596091205212</v>
      </c>
      <c r="AC45" s="6">
        <f>AC44/('02_Base Data'!$B$8*'02_Base Data'!$B$9)</f>
        <v>32.573289902280131</v>
      </c>
      <c r="AD45" s="6">
        <f>AD44/('02_Base Data'!$B$8*'02_Base Data'!$B$9)</f>
        <v>32.573289902280131</v>
      </c>
      <c r="AE45" s="6">
        <f>AE44/('02_Base Data'!$B$8*'02_Base Data'!$B$9)</f>
        <v>55.374592833876228</v>
      </c>
      <c r="AF45" s="6">
        <f>AF44/('02_Base Data'!$B$8*'02_Base Data'!$B$9)</f>
        <v>0</v>
      </c>
      <c r="AG45" s="6">
        <f>AG44/('02_Base Data'!$B$8*'02_Base Data'!$B$9)</f>
        <v>0</v>
      </c>
      <c r="AH45" s="6">
        <f>AH44/('02_Base Data'!$B$8*'02_Base Data'!$B$9)</f>
        <v>0</v>
      </c>
      <c r="AI45" s="6">
        <f>AI44/('02_Base Data'!$B$8*'02_Base Data'!$B$9)</f>
        <v>0</v>
      </c>
      <c r="AJ45" s="6">
        <f>AJ44/('02_Base Data'!$B$8*'02_Base Data'!$B$9)</f>
        <v>0</v>
      </c>
      <c r="AK45" s="6">
        <f>AK44/('02_Base Data'!$B$8*'02_Base Data'!$B$9)</f>
        <v>0</v>
      </c>
      <c r="AL45" s="6">
        <f>AL44/('02_Base Data'!$B$8*'02_Base Data'!$B$9)</f>
        <v>0</v>
      </c>
      <c r="AM45" s="6">
        <f>AM44/('02_Base Data'!$B$8*'02_Base Data'!$B$9)</f>
        <v>0</v>
      </c>
      <c r="AN45" s="6">
        <f>AN44/('02_Base Data'!$B$8*'02_Base Data'!$B$9)</f>
        <v>0</v>
      </c>
      <c r="AO45" s="6">
        <f>AO44/('02_Base Data'!$B$8*'02_Base Data'!$B$9)</f>
        <v>0</v>
      </c>
      <c r="AP45" s="6">
        <f>AP44/('02_Base Data'!$B$8*'02_Base Data'!$B$9)</f>
        <v>0</v>
      </c>
      <c r="AQ45" s="6">
        <f>AQ44/('02_Base Data'!$B$8*'02_Base Data'!$B$9)</f>
        <v>0</v>
      </c>
      <c r="AR45" s="6">
        <f>AR44/('02_Base Data'!$B$8*'02_Base Data'!$B$9)</f>
        <v>0</v>
      </c>
      <c r="AS45" s="6">
        <f>AS44/('02_Base Data'!$B$8*'02_Base Data'!$B$9)</f>
        <v>3.2350250643053142</v>
      </c>
      <c r="AT45" s="7">
        <f>AT44/('02_Base Data'!$B$8*'02_Base Data'!$B$9)</f>
        <v>3.2792895089913499</v>
      </c>
      <c r="AU45" s="6">
        <f>AU44/('02_Base Data'!$B$8*'02_Base Data'!$B$9)</f>
        <v>0</v>
      </c>
      <c r="AV45" s="6">
        <f>AV44/('02_Base Data'!$B$8*'02_Base Data'!$B$9)</f>
        <v>0</v>
      </c>
      <c r="AW45" s="6">
        <f>AW44/('02_Base Data'!$B$8*'02_Base Data'!$B$9)</f>
        <v>0</v>
      </c>
      <c r="AX45" s="6">
        <f>AX44/('02_Base Data'!$B$8*'02_Base Data'!$B$9)</f>
        <v>0</v>
      </c>
      <c r="AY45" s="6">
        <f>AY44/('02_Base Data'!$B$8*'02_Base Data'!$B$9)</f>
        <v>0</v>
      </c>
      <c r="AZ45" s="6">
        <f>AZ44/('02_Base Data'!$B$8*'02_Base Data'!$B$9)</f>
        <v>0</v>
      </c>
      <c r="BA45" s="6">
        <f>BA44/('02_Base Data'!$B$8*'02_Base Data'!$B$9)</f>
        <v>0</v>
      </c>
      <c r="BB45" s="6">
        <f>BB44/('02_Base Data'!$B$8*'02_Base Data'!$B$9)</f>
        <v>0</v>
      </c>
      <c r="BC45" s="6">
        <f>BC44/('02_Base Data'!$B$8*'02_Base Data'!$B$9)</f>
        <v>0</v>
      </c>
      <c r="BD45" s="6">
        <f>BD44/('02_Base Data'!$B$8*'02_Base Data'!$B$9)</f>
        <v>0</v>
      </c>
      <c r="BE45" s="6">
        <f>BE44/('02_Base Data'!$B$8*'02_Base Data'!$B$9)</f>
        <v>0</v>
      </c>
      <c r="BF45" s="6">
        <f>BF44/('02_Base Data'!$B$8*'02_Base Data'!$B$9)</f>
        <v>0</v>
      </c>
      <c r="BG45" s="6">
        <f>BG44/('02_Base Data'!$B$8*'02_Base Data'!$B$9)</f>
        <v>0</v>
      </c>
      <c r="BH45" s="6">
        <f>BH44/('02_Base Data'!$B$8*'02_Base Data'!$B$9)</f>
        <v>0</v>
      </c>
      <c r="BI45" s="6">
        <f>BI44/('02_Base Data'!$B$8*'02_Base Data'!$B$9)</f>
        <v>0</v>
      </c>
      <c r="BJ45" s="6">
        <f>BJ44/('02_Base Data'!$B$8*'02_Base Data'!$B$9)</f>
        <v>0</v>
      </c>
      <c r="BK45" s="6">
        <f>BK44/('02_Base Data'!$B$8*'02_Base Data'!$B$9)</f>
        <v>0</v>
      </c>
      <c r="BL45" s="6">
        <f>BL44/('02_Base Data'!$B$8*'02_Base Data'!$B$9)</f>
        <v>0</v>
      </c>
      <c r="BM45" s="6">
        <f>BM44/('02_Base Data'!$B$8*'02_Base Data'!$B$9)</f>
        <v>0</v>
      </c>
      <c r="BN45" s="6">
        <f>BN44/('02_Base Data'!$B$8*'02_Base Data'!$B$9)</f>
        <v>0</v>
      </c>
      <c r="BO45" s="6">
        <f>BO44/('02_Base Data'!$B$8*'02_Base Data'!$B$9)</f>
        <v>0</v>
      </c>
      <c r="BP45" s="6">
        <f>BP44/('02_Base Data'!$B$8*'02_Base Data'!$B$9)</f>
        <v>0</v>
      </c>
      <c r="BQ45" s="6">
        <f>BQ44/('02_Base Data'!$B$8*'02_Base Data'!$B$9)</f>
        <v>0</v>
      </c>
      <c r="BR45" s="6">
        <f>BR44/('02_Base Data'!$B$8*'02_Base Data'!$B$9)</f>
        <v>0</v>
      </c>
      <c r="BS45" s="6">
        <f>BS44/('02_Base Data'!$B$8*'02_Base Data'!$B$9)</f>
        <v>0</v>
      </c>
      <c r="BT45" s="6">
        <f>BT44/('02_Base Data'!$B$8*'02_Base Data'!$B$9)</f>
        <v>0</v>
      </c>
      <c r="BU45" s="6">
        <f>BU44/('02_Base Data'!$B$8*'02_Base Data'!$B$9)</f>
        <v>0</v>
      </c>
      <c r="BV45" s="6">
        <f>BV44/('02_Base Data'!$B$8*'02_Base Data'!$B$9)</f>
        <v>0</v>
      </c>
      <c r="BW45" s="6">
        <f>BW44/('02_Base Data'!$B$8*'02_Base Data'!$B$9)</f>
        <v>0</v>
      </c>
      <c r="BX45" s="6">
        <f>BX44/('02_Base Data'!$B$8*'02_Base Data'!$B$9)</f>
        <v>0</v>
      </c>
      <c r="BY45" s="6">
        <f>BY44/('02_Base Data'!$B$8*'02_Base Data'!$B$9)</f>
        <v>0</v>
      </c>
      <c r="BZ45" s="6">
        <f>BZ44/('02_Base Data'!$B$8*'02_Base Data'!$B$9)</f>
        <v>0</v>
      </c>
      <c r="CA45" s="6">
        <f>CA44/('02_Base Data'!$B$8*'02_Base Data'!$B$9)</f>
        <v>0</v>
      </c>
      <c r="CB45" s="6">
        <f>CB44/('02_Base Data'!$B$8*'02_Base Data'!$B$9)</f>
        <v>0</v>
      </c>
      <c r="CC45" s="6">
        <f>CC44/('02_Base Data'!$B$8*'02_Base Data'!$B$9)</f>
        <v>0</v>
      </c>
      <c r="CD45" s="6">
        <f>CD44/('02_Base Data'!$B$8*'02_Base Data'!$B$9)</f>
        <v>0</v>
      </c>
      <c r="CE45" s="6">
        <f>CE44/('02_Base Data'!$B$8*'02_Base Data'!$B$9)</f>
        <v>0</v>
      </c>
    </row>
    <row r="46" spans="1:83" outlineLevel="1" x14ac:dyDescent="0.25">
      <c r="A46" s="69"/>
      <c r="B46" s="4" t="s">
        <v>25</v>
      </c>
      <c r="C46" s="12" t="s">
        <v>21</v>
      </c>
      <c r="D46">
        <f t="shared" ref="D46:AT46" si="41">D11</f>
        <v>7.413218583233111E-2</v>
      </c>
      <c r="E46">
        <f t="shared" si="41"/>
        <v>7.3075469868766812E-2</v>
      </c>
      <c r="F46">
        <f t="shared" si="41"/>
        <v>7.7940599900426719E-2</v>
      </c>
      <c r="G46">
        <f t="shared" si="41"/>
        <v>6.8924483135457418E-2</v>
      </c>
      <c r="H46">
        <f t="shared" si="41"/>
        <v>6.9757962285373759E-2</v>
      </c>
      <c r="I46">
        <f t="shared" si="41"/>
        <v>7.4336901284895576E-2</v>
      </c>
      <c r="J46">
        <f t="shared" si="41"/>
        <v>7.6710716155241013E-2</v>
      </c>
      <c r="K46">
        <f t="shared" si="41"/>
        <v>8.6476135845730495E-2</v>
      </c>
      <c r="L46">
        <f t="shared" si="41"/>
        <v>8.8397611057877093E-2</v>
      </c>
      <c r="M46">
        <f t="shared" si="41"/>
        <v>8.8195825599974256E-2</v>
      </c>
      <c r="N46">
        <f t="shared" si="41"/>
        <v>7.9906162253062241E-2</v>
      </c>
      <c r="O46">
        <f t="shared" si="41"/>
        <v>7.5366124291884246E-2</v>
      </c>
      <c r="P46">
        <f t="shared" si="41"/>
        <v>7.9225739571957651E-2</v>
      </c>
      <c r="Q46">
        <f t="shared" si="41"/>
        <v>6.7727176505861672E-2</v>
      </c>
      <c r="R46">
        <f t="shared" si="41"/>
        <v>5.9913388421632893E-2</v>
      </c>
      <c r="S46">
        <f t="shared" si="41"/>
        <v>5.0501152982387609E-2</v>
      </c>
      <c r="T46">
        <f t="shared" si="41"/>
        <v>4.4600363786492181E-2</v>
      </c>
      <c r="U46">
        <f t="shared" si="41"/>
        <v>4.865670707865425E-2</v>
      </c>
      <c r="V46">
        <f t="shared" si="41"/>
        <v>4.9707476518610398E-2</v>
      </c>
      <c r="W46">
        <f t="shared" si="41"/>
        <v>4.6458266568926411E-2</v>
      </c>
      <c r="X46">
        <f t="shared" si="41"/>
        <v>4.6199757062837653E-2</v>
      </c>
      <c r="Y46">
        <f t="shared" si="41"/>
        <v>5.8526072888192018E-2</v>
      </c>
      <c r="Z46">
        <f t="shared" si="41"/>
        <v>4.5803733155291008E-2</v>
      </c>
      <c r="AA46">
        <f t="shared" si="41"/>
        <v>3.9166654364831528E-2</v>
      </c>
      <c r="AB46">
        <f t="shared" si="41"/>
        <v>3.501171008119066E-2</v>
      </c>
      <c r="AC46">
        <f t="shared" si="41"/>
        <v>2.9980852562502353E-2</v>
      </c>
      <c r="AD46">
        <f t="shared" si="41"/>
        <v>2.9048578412674369E-2</v>
      </c>
      <c r="AE46">
        <f t="shared" si="41"/>
        <v>3.2741866836900453E-2</v>
      </c>
      <c r="AF46">
        <f t="shared" si="41"/>
        <v>6.9610029270630036E-2</v>
      </c>
      <c r="AG46">
        <f t="shared" si="41"/>
        <v>6.4818258664504927E-2</v>
      </c>
      <c r="AH46">
        <f t="shared" si="41"/>
        <v>4.6862225690210486E-2</v>
      </c>
      <c r="AI46">
        <f t="shared" si="41"/>
        <v>4.8712647061105542E-2</v>
      </c>
      <c r="AJ46">
        <f t="shared" si="41"/>
        <v>4.2570015793924221E-2</v>
      </c>
      <c r="AK46">
        <f t="shared" si="41"/>
        <v>3.8487515804570376E-2</v>
      </c>
      <c r="AL46">
        <f t="shared" si="41"/>
        <v>3.6234965816400948E-2</v>
      </c>
      <c r="AM46">
        <f t="shared" si="41"/>
        <v>3.1733753455156451E-2</v>
      </c>
      <c r="AN46">
        <f t="shared" si="41"/>
        <v>3.0829108803935548E-2</v>
      </c>
      <c r="AO46">
        <f t="shared" si="41"/>
        <v>3.6574836766870268E-2</v>
      </c>
      <c r="AP46">
        <f t="shared" si="41"/>
        <v>3.6893039111974911E-2</v>
      </c>
      <c r="AQ46">
        <f t="shared" si="41"/>
        <v>3.4875943548327168E-2</v>
      </c>
      <c r="AR46">
        <f t="shared" si="41"/>
        <v>3.4130909212676232E-2</v>
      </c>
      <c r="AS46">
        <f t="shared" si="41"/>
        <v>3.1122985219020429E-2</v>
      </c>
      <c r="AT46" s="2">
        <f t="shared" si="41"/>
        <v>2.6315267878000533E-2</v>
      </c>
      <c r="AU46">
        <f t="shared" ref="AU46:CD46" si="42">AT46+($AT$46-$CE$46)/($AT$1-$CE$1)</f>
        <v>2.5604044421838355E-2</v>
      </c>
      <c r="AV46">
        <f t="shared" si="42"/>
        <v>2.4892820965676177E-2</v>
      </c>
      <c r="AW46">
        <f t="shared" si="42"/>
        <v>2.4181597509514E-2</v>
      </c>
      <c r="AX46">
        <f t="shared" si="42"/>
        <v>2.3470374053351822E-2</v>
      </c>
      <c r="AY46">
        <f t="shared" si="42"/>
        <v>2.2759150597189644E-2</v>
      </c>
      <c r="AZ46">
        <f t="shared" si="42"/>
        <v>2.2047927141027466E-2</v>
      </c>
      <c r="BA46">
        <f t="shared" si="42"/>
        <v>2.1336703684865288E-2</v>
      </c>
      <c r="BB46">
        <f t="shared" si="42"/>
        <v>2.062548022870311E-2</v>
      </c>
      <c r="BC46">
        <f t="shared" si="42"/>
        <v>1.9914256772540932E-2</v>
      </c>
      <c r="BD46">
        <f t="shared" si="42"/>
        <v>1.9203033316378754E-2</v>
      </c>
      <c r="BE46">
        <f t="shared" si="42"/>
        <v>1.8491809860216576E-2</v>
      </c>
      <c r="BF46">
        <f t="shared" si="42"/>
        <v>1.7780586404054399E-2</v>
      </c>
      <c r="BG46">
        <f t="shared" si="42"/>
        <v>1.7069362947892221E-2</v>
      </c>
      <c r="BH46">
        <f t="shared" si="42"/>
        <v>1.6358139491730043E-2</v>
      </c>
      <c r="BI46">
        <f t="shared" si="42"/>
        <v>1.5646916035567865E-2</v>
      </c>
      <c r="BJ46">
        <f t="shared" si="42"/>
        <v>1.4935692579405689E-2</v>
      </c>
      <c r="BK46">
        <f t="shared" si="42"/>
        <v>1.4224469123243513E-2</v>
      </c>
      <c r="BL46">
        <f t="shared" si="42"/>
        <v>1.3513245667081336E-2</v>
      </c>
      <c r="BM46">
        <f t="shared" si="42"/>
        <v>1.280202221091916E-2</v>
      </c>
      <c r="BN46">
        <f t="shared" si="42"/>
        <v>1.2090798754756984E-2</v>
      </c>
      <c r="BO46">
        <f t="shared" si="42"/>
        <v>1.1379575298594808E-2</v>
      </c>
      <c r="BP46">
        <f t="shared" si="42"/>
        <v>1.0668351842432632E-2</v>
      </c>
      <c r="BQ46">
        <f t="shared" si="42"/>
        <v>9.9571283862704557E-3</v>
      </c>
      <c r="BR46">
        <f t="shared" si="42"/>
        <v>9.2459049301082796E-3</v>
      </c>
      <c r="BS46">
        <f t="shared" si="42"/>
        <v>8.5346814739461034E-3</v>
      </c>
      <c r="BT46">
        <f t="shared" si="42"/>
        <v>7.8234580177839273E-3</v>
      </c>
      <c r="BU46">
        <f t="shared" si="42"/>
        <v>7.1122345616217511E-3</v>
      </c>
      <c r="BV46">
        <f t="shared" si="42"/>
        <v>6.401011105459575E-3</v>
      </c>
      <c r="BW46">
        <f t="shared" si="42"/>
        <v>5.6897876492973988E-3</v>
      </c>
      <c r="BX46">
        <f t="shared" si="42"/>
        <v>4.9785641931352227E-3</v>
      </c>
      <c r="BY46">
        <f t="shared" si="42"/>
        <v>4.2673407369730465E-3</v>
      </c>
      <c r="BZ46">
        <f t="shared" si="42"/>
        <v>3.5561172808108699E-3</v>
      </c>
      <c r="CA46">
        <f t="shared" si="42"/>
        <v>2.8448938246486933E-3</v>
      </c>
      <c r="CB46">
        <f t="shared" si="42"/>
        <v>2.1336703684865167E-3</v>
      </c>
      <c r="CC46">
        <f t="shared" si="42"/>
        <v>1.4224469123243402E-3</v>
      </c>
      <c r="CD46">
        <f t="shared" si="42"/>
        <v>7.1122345616216357E-4</v>
      </c>
      <c r="CE46">
        <f>BK11</f>
        <v>0</v>
      </c>
    </row>
    <row r="47" spans="1:83" outlineLevel="1" x14ac:dyDescent="0.25">
      <c r="A47" s="69"/>
      <c r="B47" s="4" t="s">
        <v>26</v>
      </c>
      <c r="C47" s="12" t="s">
        <v>21</v>
      </c>
      <c r="D47">
        <f t="shared" ref="D47:AI47" si="43">D46*D8</f>
        <v>8.4389806662842997</v>
      </c>
      <c r="E47">
        <f t="shared" si="43"/>
        <v>8.4713837350395007</v>
      </c>
      <c r="F47">
        <f t="shared" si="43"/>
        <v>9.2772238408271992</v>
      </c>
      <c r="G47">
        <f t="shared" si="43"/>
        <v>8.2761714993440005</v>
      </c>
      <c r="H47">
        <f t="shared" si="43"/>
        <v>8.5605998710815001</v>
      </c>
      <c r="I47">
        <f t="shared" si="43"/>
        <v>9.3671883639828</v>
      </c>
      <c r="J47">
        <f t="shared" si="43"/>
        <v>9.9177354352561995</v>
      </c>
      <c r="K47">
        <f t="shared" si="43"/>
        <v>11.518920629194</v>
      </c>
      <c r="L47">
        <f t="shared" si="43"/>
        <v>12.079669711072601</v>
      </c>
      <c r="M47">
        <f t="shared" si="43"/>
        <v>12.1170983789644</v>
      </c>
      <c r="N47">
        <f t="shared" si="43"/>
        <v>11.0978552994792</v>
      </c>
      <c r="O47">
        <f t="shared" si="43"/>
        <v>10.602396773783999</v>
      </c>
      <c r="P47">
        <f t="shared" si="43"/>
        <v>11.4333125958129</v>
      </c>
      <c r="Q47">
        <f t="shared" si="43"/>
        <v>9.8689845950266992</v>
      </c>
      <c r="R47">
        <f t="shared" si="43"/>
        <v>8.8298277307745998</v>
      </c>
      <c r="S47">
        <f t="shared" si="43"/>
        <v>7.5156917565547987</v>
      </c>
      <c r="T47">
        <f t="shared" si="43"/>
        <v>6.7317597328725007</v>
      </c>
      <c r="U47">
        <f t="shared" si="43"/>
        <v>7.5628815066224</v>
      </c>
      <c r="V47">
        <f t="shared" si="43"/>
        <v>7.8535102748772996</v>
      </c>
      <c r="W47">
        <f t="shared" si="43"/>
        <v>7.6026394768015999</v>
      </c>
      <c r="X47">
        <f t="shared" si="43"/>
        <v>7.6226606097320007</v>
      </c>
      <c r="Y47">
        <f t="shared" si="43"/>
        <v>9.8264095114788006</v>
      </c>
      <c r="Z47">
        <f t="shared" si="43"/>
        <v>7.6628652970128002</v>
      </c>
      <c r="AA47">
        <f t="shared" si="43"/>
        <v>6.5855052712896009</v>
      </c>
      <c r="AB47">
        <f t="shared" si="43"/>
        <v>6.0526674057454004</v>
      </c>
      <c r="AC47">
        <f t="shared" si="43"/>
        <v>5.2411098879828</v>
      </c>
      <c r="AD47">
        <f t="shared" si="43"/>
        <v>5.8080956372208004</v>
      </c>
      <c r="AE47">
        <f t="shared" si="43"/>
        <v>6.6553326386567999</v>
      </c>
      <c r="AF47">
        <f t="shared" si="43"/>
        <v>10.92784721398198</v>
      </c>
      <c r="AG47">
        <f t="shared" si="43"/>
        <v>10.657516164943523</v>
      </c>
      <c r="AH47">
        <f t="shared" si="43"/>
        <v>8.0700717170859466</v>
      </c>
      <c r="AI47">
        <f t="shared" si="43"/>
        <v>8.7860173258242575</v>
      </c>
      <c r="AJ47">
        <f t="shared" ref="AJ47:BO47" si="44">AJ46*AJ8</f>
        <v>8.04173910263866</v>
      </c>
      <c r="AK47">
        <f t="shared" si="44"/>
        <v>7.6148594293763958</v>
      </c>
      <c r="AL47">
        <f t="shared" si="44"/>
        <v>7.5087165254036332</v>
      </c>
      <c r="AM47">
        <f t="shared" si="44"/>
        <v>6.8873973422378398</v>
      </c>
      <c r="AN47">
        <f t="shared" si="44"/>
        <v>7.0079421537945148</v>
      </c>
      <c r="AO47">
        <f t="shared" si="44"/>
        <v>8.7077865911351235</v>
      </c>
      <c r="AP47">
        <f t="shared" si="44"/>
        <v>9.199530319852478</v>
      </c>
      <c r="AQ47">
        <f t="shared" si="44"/>
        <v>9.1084196454783282</v>
      </c>
      <c r="AR47">
        <f t="shared" si="44"/>
        <v>9.335998330771254</v>
      </c>
      <c r="AS47">
        <f t="shared" si="44"/>
        <v>8.9164093118982972</v>
      </c>
      <c r="AT47" s="2">
        <f t="shared" si="44"/>
        <v>7.8960954229285134</v>
      </c>
      <c r="AU47">
        <f t="shared" si="44"/>
        <v>7.6826874385250399</v>
      </c>
      <c r="AV47">
        <f t="shared" si="44"/>
        <v>7.823021986626097</v>
      </c>
      <c r="AW47">
        <f t="shared" si="44"/>
        <v>7.9594171409162291</v>
      </c>
      <c r="AX47">
        <f t="shared" si="44"/>
        <v>8.0911850030948447</v>
      </c>
      <c r="AY47">
        <f t="shared" si="44"/>
        <v>8.217581353416179</v>
      </c>
      <c r="AZ47">
        <f t="shared" si="44"/>
        <v>8.3378018588731297</v>
      </c>
      <c r="BA47">
        <f t="shared" si="44"/>
        <v>8.4509780485483574</v>
      </c>
      <c r="BB47">
        <f t="shared" si="44"/>
        <v>8.5561730425836302</v>
      </c>
      <c r="BC47">
        <f t="shared" si="44"/>
        <v>8.6523770204573722</v>
      </c>
      <c r="BD47">
        <f t="shared" si="44"/>
        <v>8.7385024134575406</v>
      </c>
      <c r="BE47">
        <f t="shared" si="44"/>
        <v>8.8133788053901103</v>
      </c>
      <c r="BF47">
        <f t="shared" si="44"/>
        <v>8.8757475246704871</v>
      </c>
      <c r="BG47">
        <f t="shared" si="44"/>
        <v>8.9242559100031915</v>
      </c>
      <c r="BH47">
        <f t="shared" si="44"/>
        <v>8.9574512308619578</v>
      </c>
      <c r="BI47">
        <f t="shared" si="44"/>
        <v>8.9737742429348657</v>
      </c>
      <c r="BJ47">
        <f t="shared" si="44"/>
        <v>8.9715523575946428</v>
      </c>
      <c r="BK47">
        <f t="shared" si="44"/>
        <v>8.9489924032896102</v>
      </c>
      <c r="BL47">
        <f t="shared" si="44"/>
        <v>8.904172955522661</v>
      </c>
      <c r="BM47">
        <f t="shared" si="44"/>
        <v>8.835036210791074</v>
      </c>
      <c r="BN47">
        <f t="shared" si="44"/>
        <v>8.739379378494716</v>
      </c>
      <c r="BO47">
        <f t="shared" si="44"/>
        <v>8.6148455633812322</v>
      </c>
      <c r="BP47">
        <f t="shared" ref="BP47:CD47" si="45">BP46*BP8</f>
        <v>8.4589141095796343</v>
      </c>
      <c r="BQ47">
        <f t="shared" si="45"/>
        <v>8.2688903756743972</v>
      </c>
      <c r="BR47">
        <f t="shared" si="45"/>
        <v>8.041894908586336</v>
      </c>
      <c r="BS47">
        <f t="shared" si="45"/>
        <v>7.7748519822495599</v>
      </c>
      <c r="BT47">
        <f t="shared" si="45"/>
        <v>7.46447746520065</v>
      </c>
      <c r="BU47">
        <f t="shared" si="45"/>
        <v>7.1072659792222002</v>
      </c>
      <c r="BV47">
        <f t="shared" si="45"/>
        <v>6.6994773091020301</v>
      </c>
      <c r="BW47">
        <f t="shared" si="45"/>
        <v>6.2371220213766874</v>
      </c>
      <c r="BX47">
        <f t="shared" si="45"/>
        <v>5.715946247616766</v>
      </c>
      <c r="BY47">
        <f t="shared" si="45"/>
        <v>5.1314155853763115</v>
      </c>
      <c r="BZ47">
        <f t="shared" si="45"/>
        <v>4.4786980673621732</v>
      </c>
      <c r="CA47">
        <f t="shared" si="45"/>
        <v>3.7526461466748944</v>
      </c>
      <c r="CB47">
        <f t="shared" si="45"/>
        <v>2.9477776431231995</v>
      </c>
      <c r="CC47">
        <f t="shared" si="45"/>
        <v>2.0582555926116566</v>
      </c>
      <c r="CD47">
        <f t="shared" si="45"/>
        <v>1.0778669384375472</v>
      </c>
      <c r="CE47">
        <f>CE46*BK8</f>
        <v>0</v>
      </c>
    </row>
    <row r="48" spans="1:83" s="6" customFormat="1" ht="13.9" customHeight="1" outlineLevel="1" x14ac:dyDescent="0.25">
      <c r="A48" s="69"/>
      <c r="B48" s="13" t="s">
        <v>27</v>
      </c>
      <c r="C48" s="14" t="s">
        <v>21</v>
      </c>
      <c r="D48" s="6">
        <f>D47/('02_Base Data'!$B$11*'02_Base Data'!$B$10)</f>
        <v>23.8200036448</v>
      </c>
      <c r="E48" s="6">
        <f>E47/('02_Base Data'!$B$11*'02_Base Data'!$B$10)</f>
        <v>23.911465072000002</v>
      </c>
      <c r="F48" s="6">
        <f>F47/('02_Base Data'!$B$11*'02_Base Data'!$B$10)</f>
        <v>26.1860424192</v>
      </c>
      <c r="G48" s="6">
        <f>G47/('02_Base Data'!$B$11*'02_Base Data'!$B$10)</f>
        <v>23.360455850666668</v>
      </c>
      <c r="H48" s="6">
        <f>H47/('02_Base Data'!$B$11*'02_Base Data'!$B$10)</f>
        <v>24.163287984</v>
      </c>
      <c r="I48" s="6">
        <f>I47/('02_Base Data'!$B$11*'02_Base Data'!$B$10)</f>
        <v>26.4399777408</v>
      </c>
      <c r="J48" s="6">
        <f>J47/('02_Base Data'!$B$11*'02_Base Data'!$B$10)</f>
        <v>27.993960829866666</v>
      </c>
      <c r="K48" s="6">
        <f>K47/('02_Base Data'!$B$11*'02_Base Data'!$B$10)</f>
        <v>32.513492117333335</v>
      </c>
      <c r="L48" s="6">
        <f>L47/('02_Base Data'!$B$11*'02_Base Data'!$B$10)</f>
        <v>34.096271566933339</v>
      </c>
      <c r="M48" s="6">
        <f>M47/('02_Base Data'!$B$11*'02_Base Data'!$B$10)</f>
        <v>34.201918331733332</v>
      </c>
      <c r="N48" s="6">
        <f>N47/('02_Base Data'!$B$11*'02_Base Data'!$B$10)</f>
        <v>31.324986291199998</v>
      </c>
      <c r="O48" s="6">
        <f>O47/('02_Base Data'!$B$11*'02_Base Data'!$B$10)</f>
        <v>29.926497024</v>
      </c>
      <c r="P48" s="6">
        <f>P47/('02_Base Data'!$B$11*'02_Base Data'!$B$10)</f>
        <v>32.271853494399998</v>
      </c>
      <c r="Q48" s="6">
        <f>Q47/('02_Base Data'!$B$11*'02_Base Data'!$B$10)</f>
        <v>27.856355917866665</v>
      </c>
      <c r="R48" s="6">
        <f>R47/('02_Base Data'!$B$11*'02_Base Data'!$B$10)</f>
        <v>24.923214905599998</v>
      </c>
      <c r="S48" s="6">
        <f>S47/('02_Base Data'!$B$11*'02_Base Data'!$B$10)</f>
        <v>21.213913399466662</v>
      </c>
      <c r="T48" s="6">
        <f>T47/('02_Base Data'!$B$11*'02_Base Data'!$B$10)</f>
        <v>19.001174160000001</v>
      </c>
      <c r="U48" s="6">
        <f>U47/('02_Base Data'!$B$11*'02_Base Data'!$B$10)</f>
        <v>21.347111953066666</v>
      </c>
      <c r="V48" s="6">
        <f>V47/('02_Base Data'!$B$11*'02_Base Data'!$B$10)</f>
        <v>22.167445426133334</v>
      </c>
      <c r="W48" s="6">
        <f>W47/('02_Base Data'!$B$11*'02_Base Data'!$B$10)</f>
        <v>21.459333444266665</v>
      </c>
      <c r="X48" s="6">
        <f>X47/('02_Base Data'!$B$11*'02_Base Data'!$B$10)</f>
        <v>21.515845418666668</v>
      </c>
      <c r="Y48" s="6">
        <f>Y47/('02_Base Data'!$B$11*'02_Base Data'!$B$10)</f>
        <v>27.736182796800001</v>
      </c>
      <c r="Z48" s="6">
        <f>Z47/('02_Base Data'!$B$11*'02_Base Data'!$B$10)</f>
        <v>21.6293278208</v>
      </c>
      <c r="AA48" s="6">
        <f>AA47/('02_Base Data'!$B$11*'02_Base Data'!$B$10)</f>
        <v>18.588353945600002</v>
      </c>
      <c r="AB48" s="6">
        <f>AB47/('02_Base Data'!$B$11*'02_Base Data'!$B$10)</f>
        <v>17.084357147733336</v>
      </c>
      <c r="AC48" s="6">
        <f>AC47/('02_Base Data'!$B$11*'02_Base Data'!$B$10)</f>
        <v>14.7936417408</v>
      </c>
      <c r="AD48" s="6">
        <f>AD47/('02_Base Data'!$B$11*'02_Base Data'!$B$10)</f>
        <v>16.394024908800002</v>
      </c>
      <c r="AE48" s="6">
        <f>AE47/('02_Base Data'!$B$11*'02_Base Data'!$B$10)</f>
        <v>18.785449804799999</v>
      </c>
      <c r="AF48" s="6">
        <f>AF47/('02_Base Data'!$B$11*'02_Base Data'!$B$10)</f>
        <v>30.845118712836147</v>
      </c>
      <c r="AG48" s="6">
        <f>AG47/('02_Base Data'!$B$11*'02_Base Data'!$B$10)</f>
        <v>30.082077911104591</v>
      </c>
      <c r="AH48" s="6">
        <f>AH47/('02_Base Data'!$B$11*'02_Base Data'!$B$10)</f>
        <v>22.77871526389259</v>
      </c>
      <c r="AI48" s="6">
        <f>AI47/('02_Base Data'!$B$11*'02_Base Data'!$B$10)</f>
        <v>24.799554946315272</v>
      </c>
      <c r="AJ48" s="6">
        <f>AJ47/('02_Base Data'!$B$11*'02_Base Data'!$B$10)</f>
        <v>22.698743167013948</v>
      </c>
      <c r="AK48" s="6">
        <f>AK47/('02_Base Data'!$B$11*'02_Base Data'!$B$10)</f>
        <v>21.493825680519066</v>
      </c>
      <c r="AL48" s="6">
        <f>AL47/('02_Base Data'!$B$11*'02_Base Data'!$B$10)</f>
        <v>21.194224998934132</v>
      </c>
      <c r="AM48" s="6">
        <f>AM47/('02_Base Data'!$B$11*'02_Base Data'!$B$10)</f>
        <v>19.440479399454077</v>
      </c>
      <c r="AN48" s="6">
        <f>AN47/('02_Base Data'!$B$11*'02_Base Data'!$B$10)</f>
        <v>19.780731138874877</v>
      </c>
      <c r="AO48" s="6">
        <f>AO47/('02_Base Data'!$B$11*'02_Base Data'!$B$10)</f>
        <v>24.578739606273615</v>
      </c>
      <c r="AP48" s="6">
        <f>AP47/('02_Base Data'!$B$11*'02_Base Data'!$B$10)</f>
        <v>25.966743427298166</v>
      </c>
      <c r="AQ48" s="6">
        <f>AQ47/('02_Base Data'!$B$11*'02_Base Data'!$B$10)</f>
        <v>25.709572960686824</v>
      </c>
      <c r="AR48" s="6">
        <f>AR47/('02_Base Data'!$B$11*'02_Base Data'!$B$10)</f>
        <v>26.351940247391738</v>
      </c>
      <c r="AS48" s="6">
        <f>AS47/('02_Base Data'!$B$11*'02_Base Data'!$B$10)</f>
        <v>25.167601480175136</v>
      </c>
      <c r="AT48" s="7">
        <f>AT47/('02_Base Data'!$B$11*'02_Base Data'!$B$10)</f>
        <v>22.287646955430223</v>
      </c>
      <c r="AU48" s="6">
        <f>AU47/('02_Base Data'!$B$11)</f>
        <v>20.329948236372161</v>
      </c>
      <c r="AV48" s="6">
        <f>AV47/('02_Base Data'!$B$11)</f>
        <v>20.701301896337913</v>
      </c>
      <c r="AW48" s="6">
        <f>AW47/('02_Base Data'!$B$11)</f>
        <v>21.062231121768267</v>
      </c>
      <c r="AX48" s="6">
        <f>AX47/('02_Base Data'!$B$11)</f>
        <v>21.410915594323484</v>
      </c>
      <c r="AY48" s="6">
        <f>AY47/('02_Base Data'!$B$11)</f>
        <v>21.745385957703569</v>
      </c>
      <c r="AZ48" s="6">
        <f>AZ47/('02_Base Data'!$B$11)</f>
        <v>22.063513783734134</v>
      </c>
      <c r="BA48" s="6">
        <f>BA47/('02_Base Data'!$B$11)</f>
        <v>22.363000922329604</v>
      </c>
      <c r="BB48" s="6">
        <f>BB47/('02_Base Data'!$B$11)</f>
        <v>22.641368199480365</v>
      </c>
      <c r="BC48" s="6">
        <f>BC47/('02_Base Data'!$B$11)</f>
        <v>22.895943425396592</v>
      </c>
      <c r="BD48" s="6">
        <f>BD47/('02_Base Data'!$B$11)</f>
        <v>23.12384867281699</v>
      </c>
      <c r="BE48" s="6">
        <f>BE47/('02_Base Data'!$B$11)</f>
        <v>23.321986783249827</v>
      </c>
      <c r="BF48" s="6">
        <f>BF47/('02_Base Data'!$B$11)</f>
        <v>23.487027056550641</v>
      </c>
      <c r="BG48" s="6">
        <f>BG47/('02_Base Data'!$B$11)</f>
        <v>23.615390076748323</v>
      </c>
      <c r="BH48" s="6">
        <f>BH47/('02_Base Data'!$B$11)</f>
        <v>23.70323162440317</v>
      </c>
      <c r="BI48" s="6">
        <f>BI47/('02_Base Data'!$B$11)</f>
        <v>23.746425623008378</v>
      </c>
      <c r="BJ48" s="6">
        <f>BJ47/('02_Base Data'!$B$11)</f>
        <v>23.740546064023928</v>
      </c>
      <c r="BK48" s="6">
        <f>BK47/('02_Base Data'!$B$11)</f>
        <v>23.680847852049776</v>
      </c>
      <c r="BL48" s="6">
        <f>BL47/('02_Base Data'!$B$11)</f>
        <v>23.562246508395503</v>
      </c>
      <c r="BM48" s="6">
        <f>BM47/('02_Base Data'!$B$11)</f>
        <v>23.379296667877941</v>
      </c>
      <c r="BN48" s="6">
        <f>BN47/('02_Base Data'!$B$11)</f>
        <v>23.126169300065403</v>
      </c>
      <c r="BO48" s="6">
        <f>BO47/('02_Base Data'!$B$11)</f>
        <v>22.79662758237955</v>
      </c>
      <c r="BP48" s="6">
        <f>BP47/('02_Base Data'!$B$11)</f>
        <v>22.384001348451005</v>
      </c>
      <c r="BQ48" s="6">
        <f>BQ47/('02_Base Data'!$B$11)</f>
        <v>21.881160030892822</v>
      </c>
      <c r="BR48" s="6">
        <f>BR47/('02_Base Data'!$B$11)</f>
        <v>21.280484013194854</v>
      </c>
      <c r="BS48" s="6">
        <f>BS47/('02_Base Data'!$B$11)</f>
        <v>20.573834300739772</v>
      </c>
      <c r="BT48" s="6">
        <f>BT47/('02_Base Data'!$B$11)</f>
        <v>19.752520415984783</v>
      </c>
      <c r="BU48" s="6">
        <f>BU47/('02_Base Data'!$B$11)</f>
        <v>18.807266417629531</v>
      </c>
      <c r="BV48" s="6">
        <f>BV47/('02_Base Data'!$B$11)</f>
        <v>17.72817493808423</v>
      </c>
      <c r="BW48" s="6">
        <f>BW47/('02_Base Data'!$B$11)</f>
        <v>16.504689127749899</v>
      </c>
      <c r="BX48" s="6">
        <f>BX47/('02_Base Data'!$B$11)</f>
        <v>15.125552388506922</v>
      </c>
      <c r="BY48" s="6">
        <f>BY47/('02_Base Data'!$B$11)</f>
        <v>13.578765772363882</v>
      </c>
      <c r="BZ48" s="6">
        <f>BZ47/('02_Base Data'!$B$11)</f>
        <v>11.851542914427554</v>
      </c>
      <c r="CA48" s="6">
        <f>CA47/('02_Base Data'!$B$11)</f>
        <v>9.9302623621987145</v>
      </c>
      <c r="CB48" s="6">
        <f>CB47/('02_Base Data'!$B$11)</f>
        <v>7.800417155658109</v>
      </c>
      <c r="CC48" s="6">
        <f>CC47/('02_Base Data'!$B$11)</f>
        <v>5.4465615046617</v>
      </c>
      <c r="CD48" s="6">
        <f>CD47/('02_Base Data'!$B$11)</f>
        <v>2.8522544017929272</v>
      </c>
      <c r="CE48" s="6">
        <f>CE47/('02_Base Data'!$B$11)</f>
        <v>0</v>
      </c>
    </row>
    <row r="49" spans="1:83" outlineLevel="1" x14ac:dyDescent="0.25">
      <c r="A49" s="69"/>
      <c r="B49" s="4" t="s">
        <v>25</v>
      </c>
      <c r="C49" s="12" t="s">
        <v>46</v>
      </c>
      <c r="D49">
        <f t="shared" ref="D49:AT49" si="46">D12</f>
        <v>1.1859068628215232E-2</v>
      </c>
      <c r="E49">
        <f t="shared" si="46"/>
        <v>1.1645309362482233E-2</v>
      </c>
      <c r="F49">
        <f t="shared" si="46"/>
        <v>1.3307635167641687E-2</v>
      </c>
      <c r="G49">
        <f t="shared" si="46"/>
        <v>1.3012929954058542E-2</v>
      </c>
      <c r="H49">
        <f t="shared" si="46"/>
        <v>1.4127558534126308E-2</v>
      </c>
      <c r="I49">
        <f t="shared" si="46"/>
        <v>1.5074396758618734E-2</v>
      </c>
      <c r="J49">
        <f t="shared" si="46"/>
        <v>1.593323809141152E-2</v>
      </c>
      <c r="K49">
        <f t="shared" si="46"/>
        <v>1.3857545407458408E-2</v>
      </c>
      <c r="L49">
        <f t="shared" si="46"/>
        <v>1.4642735651298276E-2</v>
      </c>
      <c r="M49">
        <f t="shared" si="46"/>
        <v>1.4349406512318936E-2</v>
      </c>
      <c r="N49">
        <f t="shared" si="46"/>
        <v>1.2711112313934396E-2</v>
      </c>
      <c r="O49">
        <f t="shared" si="46"/>
        <v>1.1122621974040384E-2</v>
      </c>
      <c r="P49">
        <f t="shared" si="46"/>
        <v>1.304746796879574E-2</v>
      </c>
      <c r="Q49">
        <f t="shared" si="46"/>
        <v>1.6188178490714637E-2</v>
      </c>
      <c r="R49">
        <f t="shared" si="46"/>
        <v>1.4625963177123282E-2</v>
      </c>
      <c r="S49">
        <f t="shared" si="46"/>
        <v>1.5345681363763613E-2</v>
      </c>
      <c r="T49">
        <f t="shared" si="46"/>
        <v>1.4882041579968003E-2</v>
      </c>
      <c r="U49">
        <f t="shared" si="46"/>
        <v>1.8269643132138795E-2</v>
      </c>
      <c r="V49">
        <f t="shared" si="46"/>
        <v>1.3741683756310295E-2</v>
      </c>
      <c r="W49">
        <f t="shared" si="46"/>
        <v>1.2106479688250155E-2</v>
      </c>
      <c r="X49">
        <f t="shared" si="46"/>
        <v>1.3610924024373134E-2</v>
      </c>
      <c r="Y49">
        <f t="shared" si="46"/>
        <v>1.3135811216158396E-2</v>
      </c>
      <c r="Z49">
        <f t="shared" si="46"/>
        <v>1.2942415675508965E-2</v>
      </c>
      <c r="AA49">
        <f t="shared" si="46"/>
        <v>2.1906268028180506E-2</v>
      </c>
      <c r="AB49">
        <f t="shared" si="46"/>
        <v>3.2778885261546931E-2</v>
      </c>
      <c r="AC49">
        <f t="shared" si="46"/>
        <v>3.484631387942716E-2</v>
      </c>
      <c r="AD49">
        <f t="shared" si="46"/>
        <v>3.4009483577680993E-2</v>
      </c>
      <c r="AE49">
        <f t="shared" si="46"/>
        <v>2.5787133618815187E-2</v>
      </c>
      <c r="AF49">
        <f t="shared" si="46"/>
        <v>3.9105624773164621E-2</v>
      </c>
      <c r="AG49">
        <f t="shared" si="46"/>
        <v>3.775983545353026E-2</v>
      </c>
      <c r="AH49">
        <f t="shared" si="46"/>
        <v>4.422782506503016E-2</v>
      </c>
      <c r="AI49">
        <f t="shared" si="46"/>
        <v>4.5389885048353555E-2</v>
      </c>
      <c r="AJ49">
        <f t="shared" si="46"/>
        <v>4.3771314452570223E-2</v>
      </c>
      <c r="AK49">
        <f t="shared" si="46"/>
        <v>3.3037783086773534E-2</v>
      </c>
      <c r="AL49">
        <f t="shared" si="46"/>
        <v>3.5430949947836084E-2</v>
      </c>
      <c r="AM49">
        <f t="shared" si="46"/>
        <v>4.8163804237462499E-2</v>
      </c>
      <c r="AN49">
        <f t="shared" si="46"/>
        <v>5.6452191792548359E-2</v>
      </c>
      <c r="AO49">
        <f t="shared" si="46"/>
        <v>4.8266793221495435E-2</v>
      </c>
      <c r="AP49">
        <f t="shared" si="46"/>
        <v>4.7014569426336271E-2</v>
      </c>
      <c r="AQ49">
        <f t="shared" si="46"/>
        <v>4.9250970680963041E-2</v>
      </c>
      <c r="AR49">
        <f t="shared" si="46"/>
        <v>4.3524662690040274E-2</v>
      </c>
      <c r="AS49">
        <f t="shared" si="46"/>
        <v>5.4599395342868152E-2</v>
      </c>
      <c r="AT49" s="2">
        <f t="shared" si="46"/>
        <v>5.7373276535226468E-2</v>
      </c>
      <c r="AU49">
        <f t="shared" ref="AU49:CD49" si="47">AT49+($AT$49-$CE$49)/($AT$1-$CE$1)</f>
        <v>6.9336160953193324E-2</v>
      </c>
      <c r="AV49">
        <f t="shared" si="47"/>
        <v>8.1299045371160172E-2</v>
      </c>
      <c r="AW49">
        <f t="shared" si="47"/>
        <v>9.3261929789127021E-2</v>
      </c>
      <c r="AX49">
        <f t="shared" si="47"/>
        <v>0.10522481420709387</v>
      </c>
      <c r="AY49">
        <f t="shared" si="47"/>
        <v>0.11718769862506072</v>
      </c>
      <c r="AZ49">
        <f t="shared" si="47"/>
        <v>0.12915058304302757</v>
      </c>
      <c r="BA49">
        <f t="shared" si="47"/>
        <v>0.14111346746099443</v>
      </c>
      <c r="BB49">
        <f t="shared" si="47"/>
        <v>0.15307635187896129</v>
      </c>
      <c r="BC49">
        <f t="shared" si="47"/>
        <v>0.16503923629692815</v>
      </c>
      <c r="BD49">
        <f t="shared" si="47"/>
        <v>0.17700212071489502</v>
      </c>
      <c r="BE49">
        <f t="shared" si="47"/>
        <v>0.18896500513286188</v>
      </c>
      <c r="BF49">
        <f t="shared" si="47"/>
        <v>0.20092788955082874</v>
      </c>
      <c r="BG49">
        <f t="shared" si="47"/>
        <v>0.2128907739687956</v>
      </c>
      <c r="BH49">
        <f t="shared" si="47"/>
        <v>0.22485365838676247</v>
      </c>
      <c r="BI49">
        <f t="shared" si="47"/>
        <v>0.23681654280472933</v>
      </c>
      <c r="BJ49">
        <f t="shared" si="47"/>
        <v>0.24877942722269619</v>
      </c>
      <c r="BK49">
        <f t="shared" si="47"/>
        <v>0.26074231164066303</v>
      </c>
      <c r="BL49">
        <f t="shared" si="47"/>
        <v>0.27270519605862986</v>
      </c>
      <c r="BM49">
        <f t="shared" si="47"/>
        <v>0.2846680804765967</v>
      </c>
      <c r="BN49">
        <f t="shared" si="47"/>
        <v>0.29663096489456353</v>
      </c>
      <c r="BO49">
        <f t="shared" si="47"/>
        <v>0.30859384931253037</v>
      </c>
      <c r="BP49">
        <f t="shared" si="47"/>
        <v>0.3205567337304972</v>
      </c>
      <c r="BQ49">
        <f t="shared" si="47"/>
        <v>0.33251961814846404</v>
      </c>
      <c r="BR49">
        <f t="shared" si="47"/>
        <v>0.34448250256643087</v>
      </c>
      <c r="BS49">
        <f t="shared" si="47"/>
        <v>0.35644538698439771</v>
      </c>
      <c r="BT49">
        <f t="shared" si="47"/>
        <v>0.36840827140236454</v>
      </c>
      <c r="BU49">
        <f t="shared" si="47"/>
        <v>0.38037115582033137</v>
      </c>
      <c r="BV49">
        <f t="shared" si="47"/>
        <v>0.39233404023829821</v>
      </c>
      <c r="BW49">
        <f t="shared" si="47"/>
        <v>0.40429692465626504</v>
      </c>
      <c r="BX49">
        <f t="shared" si="47"/>
        <v>0.41625980907423188</v>
      </c>
      <c r="BY49">
        <f t="shared" si="47"/>
        <v>0.42822269349219871</v>
      </c>
      <c r="BZ49">
        <f t="shared" si="47"/>
        <v>0.44018557791016555</v>
      </c>
      <c r="CA49">
        <f t="shared" si="47"/>
        <v>0.45214846232813238</v>
      </c>
      <c r="CB49">
        <f t="shared" si="47"/>
        <v>0.46411134674609922</v>
      </c>
      <c r="CC49">
        <f t="shared" si="47"/>
        <v>0.47607423116406605</v>
      </c>
      <c r="CD49">
        <f t="shared" si="47"/>
        <v>0.48803711558203289</v>
      </c>
      <c r="CE49" s="21">
        <f>D41</f>
        <v>0.5</v>
      </c>
    </row>
    <row r="50" spans="1:83" outlineLevel="1" x14ac:dyDescent="0.25">
      <c r="A50" s="69"/>
      <c r="B50" s="4" t="s">
        <v>26</v>
      </c>
      <c r="C50" s="12" t="s">
        <v>46</v>
      </c>
      <c r="D50">
        <f>D49*D8</f>
        <v>1.35</v>
      </c>
      <c r="E50">
        <f t="shared" ref="E50:AI50" si="48">E49*E8</f>
        <v>1.35</v>
      </c>
      <c r="F50">
        <f t="shared" si="48"/>
        <v>1.5840000000000001</v>
      </c>
      <c r="G50">
        <f t="shared" si="48"/>
        <v>1.5625396827</v>
      </c>
      <c r="H50">
        <f t="shared" si="48"/>
        <v>1.7337142858500001</v>
      </c>
      <c r="I50">
        <f t="shared" si="48"/>
        <v>1.89952380945</v>
      </c>
      <c r="J50">
        <f t="shared" si="48"/>
        <v>2.0599682539500002</v>
      </c>
      <c r="K50">
        <f t="shared" si="48"/>
        <v>1.8458730157500001</v>
      </c>
      <c r="L50">
        <f t="shared" si="48"/>
        <v>2.0009523811499998</v>
      </c>
      <c r="M50">
        <f t="shared" si="48"/>
        <v>1.9714444443000001</v>
      </c>
      <c r="N50">
        <f t="shared" si="48"/>
        <v>1.7653968252000001</v>
      </c>
      <c r="O50">
        <f t="shared" si="48"/>
        <v>1.56471428565</v>
      </c>
      <c r="P50">
        <f t="shared" si="48"/>
        <v>1.8829206351000001</v>
      </c>
      <c r="Q50">
        <f t="shared" si="48"/>
        <v>2.3588888890500002</v>
      </c>
      <c r="R50">
        <f t="shared" si="48"/>
        <v>2.1555238095</v>
      </c>
      <c r="S50">
        <f t="shared" si="48"/>
        <v>2.2837777776000001</v>
      </c>
      <c r="T50">
        <f t="shared" si="48"/>
        <v>2.2462222221000001</v>
      </c>
      <c r="U50">
        <f t="shared" si="48"/>
        <v>2.8397142854999999</v>
      </c>
      <c r="V50">
        <f t="shared" si="48"/>
        <v>2.1711111111000001</v>
      </c>
      <c r="W50">
        <f t="shared" si="48"/>
        <v>1.9811587301999998</v>
      </c>
      <c r="X50">
        <f t="shared" si="48"/>
        <v>2.2457142855000001</v>
      </c>
      <c r="Y50">
        <f t="shared" si="48"/>
        <v>2.2054761904500002</v>
      </c>
      <c r="Z50">
        <f t="shared" si="48"/>
        <v>2.1652380953999999</v>
      </c>
      <c r="AA50">
        <f t="shared" si="48"/>
        <v>3.6833333332499998</v>
      </c>
      <c r="AB50">
        <f t="shared" si="48"/>
        <v>5.6666666655000002</v>
      </c>
      <c r="AC50">
        <f t="shared" si="48"/>
        <v>6.0916666680000002</v>
      </c>
      <c r="AD50">
        <f t="shared" si="48"/>
        <v>6.7999999994999998</v>
      </c>
      <c r="AE50">
        <f t="shared" si="48"/>
        <v>5.2416666674999997</v>
      </c>
      <c r="AF50">
        <f t="shared" si="48"/>
        <v>6.1390621036379276</v>
      </c>
      <c r="AG50">
        <f t="shared" si="48"/>
        <v>6.2085292789881512</v>
      </c>
      <c r="AH50">
        <f t="shared" si="48"/>
        <v>7.6164056424679307</v>
      </c>
      <c r="AI50">
        <f t="shared" si="48"/>
        <v>8.186710033469387</v>
      </c>
      <c r="AJ50">
        <f t="shared" ref="AJ50:BO50" si="49">AJ49*AJ8</f>
        <v>8.2686718443117257</v>
      </c>
      <c r="AK50">
        <f t="shared" si="49"/>
        <v>6.5366150245045089</v>
      </c>
      <c r="AL50">
        <f t="shared" si="49"/>
        <v>7.3421059849226706</v>
      </c>
      <c r="AM50">
        <f t="shared" si="49"/>
        <v>10.453325597488083</v>
      </c>
      <c r="AN50">
        <f t="shared" si="49"/>
        <v>12.832472617132208</v>
      </c>
      <c r="AO50">
        <f t="shared" si="49"/>
        <v>11.491423392815724</v>
      </c>
      <c r="AP50">
        <f t="shared" si="49"/>
        <v>11.723402769819609</v>
      </c>
      <c r="AQ50">
        <f t="shared" si="49"/>
        <v>12.862691679946765</v>
      </c>
      <c r="AR50">
        <f t="shared" si="49"/>
        <v>11.90551871002255</v>
      </c>
      <c r="AS50">
        <f t="shared" si="49"/>
        <v>15.64215494218227</v>
      </c>
      <c r="AT50" s="2">
        <f t="shared" si="49"/>
        <v>17.215286135351892</v>
      </c>
      <c r="AU50">
        <f t="shared" si="49"/>
        <v>20.804840204710207</v>
      </c>
      <c r="AV50">
        <f t="shared" si="49"/>
        <v>25.549704483363385</v>
      </c>
      <c r="AW50">
        <f t="shared" si="49"/>
        <v>30.697335122977258</v>
      </c>
      <c r="AX50">
        <f t="shared" si="49"/>
        <v>36.275239445716934</v>
      </c>
      <c r="AY50">
        <f t="shared" si="49"/>
        <v>42.312626868858949</v>
      </c>
      <c r="AZ50">
        <f t="shared" si="49"/>
        <v>48.840508428880895</v>
      </c>
      <c r="BA50">
        <f t="shared" si="49"/>
        <v>55.891801914712495</v>
      </c>
      <c r="BB50">
        <f t="shared" si="49"/>
        <v>63.501442918217521</v>
      </c>
      <c r="BC50">
        <f t="shared" si="49"/>
        <v>71.706502126575415</v>
      </c>
      <c r="BD50">
        <f t="shared" si="49"/>
        <v>80.546309198712109</v>
      </c>
      <c r="BE50">
        <f t="shared" si="49"/>
        <v>90.062583586336572</v>
      </c>
      <c r="BF50">
        <f t="shared" si="49"/>
        <v>100.29957267952528</v>
      </c>
      <c r="BG50">
        <f t="shared" si="49"/>
        <v>111.30419767720636</v>
      </c>
      <c r="BH50">
        <f t="shared" si="49"/>
        <v>123.12620760438973</v>
      </c>
      <c r="BI50">
        <f t="shared" si="49"/>
        <v>135.81834192061834</v>
      </c>
      <c r="BJ50">
        <f t="shared" si="49"/>
        <v>149.43650218794451</v>
      </c>
      <c r="BK50">
        <f t="shared" si="49"/>
        <v>164.03993329182325</v>
      </c>
      <c r="BL50">
        <f t="shared" si="49"/>
        <v>179.69141473472641</v>
      </c>
      <c r="BM50">
        <f t="shared" si="49"/>
        <v>196.45746255009374</v>
      </c>
      <c r="BN50">
        <f t="shared" si="49"/>
        <v>214.40854241351099</v>
      </c>
      <c r="BO50">
        <f t="shared" si="49"/>
        <v>233.61929455882844</v>
      </c>
      <c r="BP50">
        <f t="shared" ref="BP50:CE50" si="50">BP49*BP8</f>
        <v>254.16877113938207</v>
      </c>
      <c r="BQ50">
        <f t="shared" si="50"/>
        <v>276.14068670863435</v>
      </c>
      <c r="BR50">
        <f t="shared" si="50"/>
        <v>299.62368253051216</v>
      </c>
      <c r="BS50">
        <f t="shared" si="50"/>
        <v>324.71160546756886</v>
      </c>
      <c r="BT50">
        <f t="shared" si="50"/>
        <v>351.50380223493971</v>
      </c>
      <c r="BU50">
        <f t="shared" si="50"/>
        <v>380.10542985000075</v>
      </c>
      <c r="BV50">
        <f t="shared" si="50"/>
        <v>410.62778315178184</v>
      </c>
      <c r="BW50">
        <f t="shared" si="50"/>
        <v>443.18864031065323</v>
      </c>
      <c r="BX50">
        <f t="shared" si="50"/>
        <v>477.91262729770381</v>
      </c>
      <c r="BY50">
        <f t="shared" si="50"/>
        <v>514.93160233470496</v>
      </c>
      <c r="BZ50">
        <f t="shared" si="50"/>
        <v>554.38506139972571</v>
      </c>
      <c r="CA50">
        <f t="shared" si="50"/>
        <v>596.4205659204772</v>
      </c>
      <c r="CB50">
        <f t="shared" si="50"/>
        <v>641.19419384747187</v>
      </c>
      <c r="CC50">
        <f t="shared" si="50"/>
        <v>688.87101536222747</v>
      </c>
      <c r="CD50">
        <f t="shared" si="50"/>
        <v>739.62559454219797</v>
      </c>
      <c r="CE50">
        <f t="shared" si="50"/>
        <v>793.64251837405891</v>
      </c>
    </row>
    <row r="51" spans="1:83" s="6" customFormat="1" ht="13.9" customHeight="1" outlineLevel="1" x14ac:dyDescent="0.25">
      <c r="A51" s="69"/>
      <c r="B51" s="13" t="s">
        <v>27</v>
      </c>
      <c r="C51" s="14" t="s">
        <v>46</v>
      </c>
      <c r="D51" s="6">
        <f>D50/('02_Base Data'!$B$13*'02_Base Data'!$B$12)</f>
        <v>3.2</v>
      </c>
      <c r="E51" s="6">
        <f>E50/('02_Base Data'!$B$13*'02_Base Data'!$B$12)</f>
        <v>3.2</v>
      </c>
      <c r="F51" s="6">
        <f>F50/('02_Base Data'!$B$13*'02_Base Data'!$B$12)</f>
        <v>3.754666666666667</v>
      </c>
      <c r="G51" s="6">
        <f>G50/('02_Base Data'!$B$13*'02_Base Data'!$B$12)</f>
        <v>3.7037977664000001</v>
      </c>
      <c r="H51" s="6">
        <f>H50/('02_Base Data'!$B$13*'02_Base Data'!$B$12)</f>
        <v>4.109544973866667</v>
      </c>
      <c r="I51" s="6">
        <f>I50/('02_Base Data'!$B$13*'02_Base Data'!$B$12)</f>
        <v>4.5025749557333334</v>
      </c>
      <c r="J51" s="6">
        <f>J50/('02_Base Data'!$B$13*'02_Base Data'!$B$12)</f>
        <v>4.8828877130666672</v>
      </c>
      <c r="K51" s="6">
        <f>K50/('02_Base Data'!$B$13*'02_Base Data'!$B$12)</f>
        <v>4.3754027039999999</v>
      </c>
      <c r="L51" s="6">
        <f>L50/('02_Base Data'!$B$13*'02_Base Data'!$B$12)</f>
        <v>4.7429982367999992</v>
      </c>
      <c r="M51" s="6">
        <f>M50/('02_Base Data'!$B$13*'02_Base Data'!$B$12)</f>
        <v>4.6730534976000007</v>
      </c>
      <c r="N51" s="6">
        <f>N50/('02_Base Data'!$B$13*'02_Base Data'!$B$12)</f>
        <v>4.1846443263999999</v>
      </c>
      <c r="O51" s="6">
        <f>O50/('02_Base Data'!$B$13*'02_Base Data'!$B$12)</f>
        <v>3.7089523808</v>
      </c>
      <c r="P51" s="6">
        <f>P50/('02_Base Data'!$B$13*'02_Base Data'!$B$12)</f>
        <v>4.4632192831999999</v>
      </c>
      <c r="Q51" s="6">
        <f>Q50/('02_Base Data'!$B$13*'02_Base Data'!$B$12)</f>
        <v>5.5914403296000001</v>
      </c>
      <c r="R51" s="6">
        <f>R50/('02_Base Data'!$B$13*'02_Base Data'!$B$12)</f>
        <v>5.1093897706666667</v>
      </c>
      <c r="S51" s="6">
        <f>S50/('02_Base Data'!$B$13*'02_Base Data'!$B$12)</f>
        <v>5.4133991765333338</v>
      </c>
      <c r="T51" s="6">
        <f>T50/('02_Base Data'!$B$13*'02_Base Data'!$B$12)</f>
        <v>5.3243786005333336</v>
      </c>
      <c r="U51" s="6">
        <f>U50/('02_Base Data'!$B$13*'02_Base Data'!$B$12)</f>
        <v>6.7311746026666661</v>
      </c>
      <c r="V51" s="6">
        <f>V50/('02_Base Data'!$B$13*'02_Base Data'!$B$12)</f>
        <v>5.146337448533334</v>
      </c>
      <c r="W51" s="6">
        <f>W50/('02_Base Data'!$B$13*'02_Base Data'!$B$12)</f>
        <v>4.6960799530666657</v>
      </c>
      <c r="X51" s="6">
        <f>X50/('02_Base Data'!$B$13*'02_Base Data'!$B$12)</f>
        <v>5.3231746026666666</v>
      </c>
      <c r="Y51" s="6">
        <f>Y50/('02_Base Data'!$B$13*'02_Base Data'!$B$12)</f>
        <v>5.2277954144000001</v>
      </c>
      <c r="Z51" s="6">
        <f>Z50/('02_Base Data'!$B$13*'02_Base Data'!$B$12)</f>
        <v>5.1324162261333335</v>
      </c>
      <c r="AA51" s="6">
        <f>AA50/('02_Base Data'!$B$13*'02_Base Data'!$B$12)</f>
        <v>8.7308641973333323</v>
      </c>
      <c r="AB51" s="6">
        <f>AB50/('02_Base Data'!$B$13*'02_Base Data'!$B$12)</f>
        <v>13.432098762666667</v>
      </c>
      <c r="AC51" s="6">
        <f>AC50/('02_Base Data'!$B$13*'02_Base Data'!$B$12)</f>
        <v>14.439506176</v>
      </c>
      <c r="AD51" s="6">
        <f>AD50/('02_Base Data'!$B$13*'02_Base Data'!$B$12)</f>
        <v>16.118518517333332</v>
      </c>
      <c r="AE51" s="6">
        <f>AE50/('02_Base Data'!$B$13*'02_Base Data'!$B$12)</f>
        <v>12.424691359999999</v>
      </c>
      <c r="AF51" s="6">
        <f>AF50/('02_Base Data'!$B$13*'02_Base Data'!$B$12)</f>
        <v>14.551850912326939</v>
      </c>
      <c r="AG51" s="6">
        <f>AG50/('02_Base Data'!$B$13*'02_Base Data'!$B$12)</f>
        <v>14.716513846490432</v>
      </c>
      <c r="AH51" s="6">
        <f>AH50/('02_Base Data'!$B$13*'02_Base Data'!$B$12)</f>
        <v>18.053702263627688</v>
      </c>
      <c r="AI51" s="6">
        <f>AI50/('02_Base Data'!$B$13*'02_Base Data'!$B$12)</f>
        <v>19.405534894149657</v>
      </c>
      <c r="AJ51" s="6">
        <f>AJ50/('02_Base Data'!$B$13*'02_Base Data'!$B$12)</f>
        <v>19.59981474207224</v>
      </c>
      <c r="AK51" s="6">
        <f>AK50/('02_Base Data'!$B$13*'02_Base Data'!$B$12)</f>
        <v>15.49419857660328</v>
      </c>
      <c r="AL51" s="6">
        <f>AL50/('02_Base Data'!$B$13*'02_Base Data'!$B$12)</f>
        <v>17.403510482779662</v>
      </c>
      <c r="AM51" s="6">
        <f>AM50/('02_Base Data'!$B$13*'02_Base Data'!$B$12)</f>
        <v>24.778253268119901</v>
      </c>
      <c r="AN51" s="6">
        <f>AN50/('02_Base Data'!$B$13*'02_Base Data'!$B$12)</f>
        <v>30.417712870239306</v>
      </c>
      <c r="AO51" s="6">
        <f>AO50/('02_Base Data'!$B$13*'02_Base Data'!$B$12)</f>
        <v>27.238929523711345</v>
      </c>
      <c r="AP51" s="6">
        <f>AP50/('02_Base Data'!$B$13*'02_Base Data'!$B$12)</f>
        <v>27.788806565498334</v>
      </c>
      <c r="AQ51" s="6">
        <f>AQ50/('02_Base Data'!$B$13*'02_Base Data'!$B$12)</f>
        <v>30.489343241355296</v>
      </c>
      <c r="AR51" s="6">
        <f>AR50/('02_Base Data'!$B$13*'02_Base Data'!$B$12)</f>
        <v>28.220488794127526</v>
      </c>
      <c r="AS51" s="6">
        <f>AS50/('02_Base Data'!$B$13*'02_Base Data'!$B$12)</f>
        <v>37.077700603691305</v>
      </c>
      <c r="AT51" s="7">
        <f>AT50/('02_Base Data'!$B$13*'02_Base Data'!$B$12)</f>
        <v>40.806604172685965</v>
      </c>
      <c r="AU51" s="6">
        <f>AU50/('02_Base Data'!$B$13*'02_Base Data'!$B$12)</f>
        <v>49.315176781535307</v>
      </c>
      <c r="AV51" s="6">
        <f>AV50/('02_Base Data'!$B$13*'02_Base Data'!$B$12)</f>
        <v>60.562262479083579</v>
      </c>
      <c r="AW51" s="6">
        <f>AW50/('02_Base Data'!$B$13*'02_Base Data'!$B$12)</f>
        <v>72.764053624834986</v>
      </c>
      <c r="AX51" s="6">
        <f>AX50/('02_Base Data'!$B$13*'02_Base Data'!$B$12)</f>
        <v>85.98575276021792</v>
      </c>
      <c r="AY51" s="6">
        <f>AY50/('02_Base Data'!$B$13*'02_Base Data'!$B$12)</f>
        <v>100.29659702248047</v>
      </c>
      <c r="AZ51" s="6">
        <f>AZ50/('02_Base Data'!$B$13*'02_Base Data'!$B$12)</f>
        <v>115.7700940536436</v>
      </c>
      <c r="BA51" s="6">
        <f>BA50/('02_Base Data'!$B$13*'02_Base Data'!$B$12)</f>
        <v>132.48427120524443</v>
      </c>
      <c r="BB51" s="6">
        <f>BB50/('02_Base Data'!$B$13*'02_Base Data'!$B$12)</f>
        <v>150.5219387691082</v>
      </c>
      <c r="BC51" s="6">
        <f>BC50/('02_Base Data'!$B$13*'02_Base Data'!$B$12)</f>
        <v>169.97096800373433</v>
      </c>
      <c r="BD51" s="6">
        <f>BD50/('02_Base Data'!$B$13*'02_Base Data'!$B$12)</f>
        <v>190.92458476731758</v>
      </c>
      <c r="BE51" s="6">
        <f>BE50/('02_Base Data'!$B$13*'02_Base Data'!$B$12)</f>
        <v>213.48167961205706</v>
      </c>
      <c r="BF51" s="6">
        <f>BF50/('02_Base Data'!$B$13*'02_Base Data'!$B$12)</f>
        <v>237.74713524035622</v>
      </c>
      <c r="BG51" s="6">
        <f>BG50/('02_Base Data'!$B$13*'02_Base Data'!$B$12)</f>
        <v>263.83217227189658</v>
      </c>
      <c r="BH51" s="6">
        <f>BH50/('02_Base Data'!$B$13*'02_Base Data'!$B$12)</f>
        <v>291.85471432151638</v>
      </c>
      <c r="BI51" s="6">
        <f>BI50/('02_Base Data'!$B$13*'02_Base Data'!$B$12)</f>
        <v>321.93977344146566</v>
      </c>
      <c r="BJ51" s="6">
        <f>BJ50/('02_Base Data'!$B$13*'02_Base Data'!$B$12)</f>
        <v>354.21985703809071</v>
      </c>
      <c r="BK51" s="6">
        <f>BK50/('02_Base Data'!$B$13*'02_Base Data'!$B$12)</f>
        <v>388.8353974324699</v>
      </c>
      <c r="BL51" s="6">
        <f>BL50/('02_Base Data'!$B$13*'02_Base Data'!$B$12)</f>
        <v>425.93520529712924</v>
      </c>
      <c r="BM51" s="6">
        <f>BM50/('02_Base Data'!$B$13*'02_Base Data'!$B$12)</f>
        <v>465.67694826688887</v>
      </c>
      <c r="BN51" s="6">
        <f>BN50/('02_Base Data'!$B$13*'02_Base Data'!$B$12)</f>
        <v>508.22765609128533</v>
      </c>
      <c r="BO51" s="6">
        <f>BO50/('02_Base Data'!$B$13*'02_Base Data'!$B$12)</f>
        <v>553.7642537690748</v>
      </c>
      <c r="BP51" s="6">
        <f>BP50/('02_Base Data'!$B$13*'02_Base Data'!$B$12)</f>
        <v>602.47412418223894</v>
      </c>
      <c r="BQ51" s="6">
        <f>BQ50/('02_Base Data'!$B$13*'02_Base Data'!$B$12)</f>
        <v>654.55570182787403</v>
      </c>
      <c r="BR51" s="6">
        <f>BR50/('02_Base Data'!$B$13*'02_Base Data'!$B$12)</f>
        <v>710.2190993315844</v>
      </c>
      <c r="BS51" s="6">
        <f>BS50/('02_Base Data'!$B$13*'02_Base Data'!$B$12)</f>
        <v>769.68676851571877</v>
      </c>
      <c r="BT51" s="6">
        <f>BT50/('02_Base Data'!$B$13*'02_Base Data'!$B$12)</f>
        <v>833.19419789022743</v>
      </c>
      <c r="BU51" s="6">
        <f>BU50/('02_Base Data'!$B$13*'02_Base Data'!$B$12)</f>
        <v>900.99064853333505</v>
      </c>
      <c r="BV51" s="6">
        <f>BV50/('02_Base Data'!$B$13*'02_Base Data'!$B$12)</f>
        <v>973.33993043385328</v>
      </c>
      <c r="BW51" s="6">
        <f>BW50/('02_Base Data'!$B$13*'02_Base Data'!$B$12)</f>
        <v>1050.5212214771038</v>
      </c>
      <c r="BX51" s="6">
        <f>BX50/('02_Base Data'!$B$13*'02_Base Data'!$B$12)</f>
        <v>1132.8299313723348</v>
      </c>
      <c r="BY51" s="6">
        <f>BY50/('02_Base Data'!$B$13*'02_Base Data'!$B$12)</f>
        <v>1220.5786129415228</v>
      </c>
      <c r="BZ51" s="6">
        <f>BZ50/('02_Base Data'!$B$13*'02_Base Data'!$B$12)</f>
        <v>1314.0979233178684</v>
      </c>
      <c r="CA51" s="6">
        <f>CA50/('02_Base Data'!$B$13*'02_Base Data'!$B$12)</f>
        <v>1413.7376377374273</v>
      </c>
      <c r="CB51" s="6">
        <f>CB50/('02_Base Data'!$B$13*'02_Base Data'!$B$12)</f>
        <v>1519.867718749563</v>
      </c>
      <c r="CC51" s="6">
        <f>CC50/('02_Base Data'!$B$13*'02_Base Data'!$B$12)</f>
        <v>1632.8794438215762</v>
      </c>
      <c r="CD51" s="6">
        <f>CD50/('02_Base Data'!$B$13*'02_Base Data'!$B$12)</f>
        <v>1753.1865944703952</v>
      </c>
      <c r="CE51" s="6">
        <f>CE50/('02_Base Data'!$B$13*'02_Base Data'!$B$12)</f>
        <v>1881.2267102199914</v>
      </c>
    </row>
    <row r="52" spans="1:83" outlineLevel="1" x14ac:dyDescent="0.25">
      <c r="A52" s="69"/>
      <c r="B52" s="4" t="s">
        <v>25</v>
      </c>
      <c r="C52" s="12" t="s">
        <v>22</v>
      </c>
      <c r="D52">
        <f t="shared" ref="D52:AT52" si="51">D13</f>
        <v>0.89707265800988101</v>
      </c>
      <c r="E52">
        <f t="shared" si="51"/>
        <v>0.89746517486863076</v>
      </c>
      <c r="F52">
        <f t="shared" si="51"/>
        <v>0.89020014038087947</v>
      </c>
      <c r="G52">
        <f t="shared" si="51"/>
        <v>0.89843150800373306</v>
      </c>
      <c r="H52">
        <f t="shared" si="51"/>
        <v>0.89472985237965441</v>
      </c>
      <c r="I52">
        <f t="shared" si="51"/>
        <v>0.88754903997337697</v>
      </c>
      <c r="J52">
        <f t="shared" si="51"/>
        <v>0.8808277265296075</v>
      </c>
      <c r="K52">
        <f t="shared" si="51"/>
        <v>0.87024765513455038</v>
      </c>
      <c r="L52">
        <f t="shared" si="51"/>
        <v>0.8632174926793833</v>
      </c>
      <c r="M52">
        <f t="shared" si="51"/>
        <v>0.87430853821080745</v>
      </c>
      <c r="N52">
        <f t="shared" si="51"/>
        <v>0.8812976918372506</v>
      </c>
      <c r="O52">
        <f t="shared" si="51"/>
        <v>0.88542285693451395</v>
      </c>
      <c r="P52">
        <f t="shared" si="51"/>
        <v>0.87892224786954942</v>
      </c>
      <c r="Q52">
        <f t="shared" si="51"/>
        <v>0.88610261230357112</v>
      </c>
      <c r="R52">
        <f t="shared" si="51"/>
        <v>0.89240799316499231</v>
      </c>
      <c r="S52">
        <f t="shared" si="51"/>
        <v>0.89986585752441328</v>
      </c>
      <c r="T52">
        <f t="shared" si="51"/>
        <v>0.90316972569373899</v>
      </c>
      <c r="U52">
        <f t="shared" si="51"/>
        <v>0.89324382576732664</v>
      </c>
      <c r="V52">
        <f t="shared" si="51"/>
        <v>0.8947144187419489</v>
      </c>
      <c r="W52">
        <f t="shared" si="51"/>
        <v>0.89345098193685435</v>
      </c>
      <c r="X52">
        <f t="shared" si="51"/>
        <v>0.88775202849889756</v>
      </c>
      <c r="Y52">
        <f t="shared" si="51"/>
        <v>0.8739746035727165</v>
      </c>
      <c r="Z52">
        <f t="shared" si="51"/>
        <v>0.87869666219143239</v>
      </c>
      <c r="AA52">
        <f t="shared" si="51"/>
        <v>0.87659411424916822</v>
      </c>
      <c r="AB52">
        <f t="shared" si="51"/>
        <v>0.85552890248299951</v>
      </c>
      <c r="AC52">
        <f t="shared" si="51"/>
        <v>0.84895140813827952</v>
      </c>
      <c r="AD52">
        <f t="shared" si="51"/>
        <v>0.85129572036986978</v>
      </c>
      <c r="AE52">
        <f t="shared" si="51"/>
        <v>0.84059671563090255</v>
      </c>
      <c r="AF52">
        <f t="shared" si="51"/>
        <v>0.77004989708025073</v>
      </c>
      <c r="AG52">
        <f t="shared" si="51"/>
        <v>0.77435343156597447</v>
      </c>
      <c r="AH52">
        <f t="shared" si="51"/>
        <v>0.77112513729074272</v>
      </c>
      <c r="AI52">
        <f t="shared" si="51"/>
        <v>0.7666467676022356</v>
      </c>
      <c r="AJ52">
        <f t="shared" si="51"/>
        <v>0.77706305941621734</v>
      </c>
      <c r="AK52">
        <f t="shared" si="51"/>
        <v>0.79272325084319384</v>
      </c>
      <c r="AL52">
        <f t="shared" si="51"/>
        <v>0.78590276065629605</v>
      </c>
      <c r="AM52">
        <f t="shared" si="51"/>
        <v>0.78450383019626047</v>
      </c>
      <c r="AN52">
        <f t="shared" si="51"/>
        <v>0.76969238020830055</v>
      </c>
      <c r="AO52">
        <f t="shared" si="51"/>
        <v>0.77504987848393081</v>
      </c>
      <c r="AP52">
        <f t="shared" si="51"/>
        <v>0.77555203383204518</v>
      </c>
      <c r="AQ52">
        <f t="shared" si="51"/>
        <v>0.77513845418611516</v>
      </c>
      <c r="AR52">
        <f t="shared" si="51"/>
        <v>0.79172048243046578</v>
      </c>
      <c r="AS52">
        <f t="shared" si="51"/>
        <v>0.785665074944909</v>
      </c>
      <c r="AT52" s="2">
        <f t="shared" si="51"/>
        <v>0.78554416580073516</v>
      </c>
      <c r="AU52" s="21">
        <f t="shared" ref="AU52:BJ52" si="52">1-(AU43+AU46+AU49+AU55)</f>
        <v>0.76490084921586987</v>
      </c>
      <c r="AV52" s="21">
        <f t="shared" si="52"/>
        <v>0.74365360340431796</v>
      </c>
      <c r="AW52" s="21">
        <f t="shared" si="52"/>
        <v>0.72240635759276595</v>
      </c>
      <c r="AX52" s="21">
        <f t="shared" si="52"/>
        <v>0.70115911178121404</v>
      </c>
      <c r="AY52" s="21">
        <f t="shared" si="52"/>
        <v>0.67991186596966213</v>
      </c>
      <c r="AZ52" s="21">
        <f t="shared" si="52"/>
        <v>0.65866462015811011</v>
      </c>
      <c r="BA52" s="21">
        <f t="shared" si="52"/>
        <v>0.63741737434655821</v>
      </c>
      <c r="BB52" s="21">
        <f t="shared" si="52"/>
        <v>0.61617012853500619</v>
      </c>
      <c r="BC52" s="21">
        <f t="shared" si="52"/>
        <v>0.59492288272345428</v>
      </c>
      <c r="BD52" s="21">
        <f t="shared" si="52"/>
        <v>0.57367563691190226</v>
      </c>
      <c r="BE52" s="21">
        <f t="shared" si="52"/>
        <v>0.55242839110035036</v>
      </c>
      <c r="BF52" s="21">
        <f t="shared" si="52"/>
        <v>0.53118114528879845</v>
      </c>
      <c r="BG52" s="21">
        <f t="shared" si="52"/>
        <v>0.50993389947724643</v>
      </c>
      <c r="BH52" s="21">
        <f t="shared" si="52"/>
        <v>0.48868665366569441</v>
      </c>
      <c r="BI52" s="21">
        <f t="shared" si="52"/>
        <v>0.46743940785414251</v>
      </c>
      <c r="BJ52" s="21">
        <f t="shared" si="52"/>
        <v>0.4461921620425906</v>
      </c>
      <c r="BK52" s="21">
        <f t="shared" ref="BK52:CD52" si="53">1-(BK43+BK46+BK49+BK55)</f>
        <v>0.42494491623103858</v>
      </c>
      <c r="BL52" s="21">
        <f t="shared" si="53"/>
        <v>0.40369767041948668</v>
      </c>
      <c r="BM52" s="21">
        <f t="shared" si="53"/>
        <v>0.38245042460793477</v>
      </c>
      <c r="BN52" s="21">
        <f t="shared" si="53"/>
        <v>0.36120317879638275</v>
      </c>
      <c r="BO52" s="21">
        <f t="shared" si="53"/>
        <v>0.33995593298483096</v>
      </c>
      <c r="BP52" s="21">
        <f t="shared" si="53"/>
        <v>0.31870868717327894</v>
      </c>
      <c r="BQ52" s="21">
        <f t="shared" si="53"/>
        <v>0.29746144136172703</v>
      </c>
      <c r="BR52" s="21">
        <f t="shared" si="53"/>
        <v>0.27621419555017512</v>
      </c>
      <c r="BS52" s="21">
        <f t="shared" si="53"/>
        <v>0.25496694973862311</v>
      </c>
      <c r="BT52" s="21">
        <f t="shared" si="53"/>
        <v>0.2337197039270712</v>
      </c>
      <c r="BU52" s="21">
        <f t="shared" si="53"/>
        <v>0.21247245811551929</v>
      </c>
      <c r="BV52" s="21">
        <f t="shared" si="53"/>
        <v>0.19122521230396727</v>
      </c>
      <c r="BW52" s="21">
        <f t="shared" si="53"/>
        <v>0.16997796649241548</v>
      </c>
      <c r="BX52" s="21">
        <f t="shared" si="53"/>
        <v>0.14873072068086346</v>
      </c>
      <c r="BY52" s="21">
        <f t="shared" si="53"/>
        <v>0.12748347486931155</v>
      </c>
      <c r="BZ52" s="21">
        <f t="shared" si="53"/>
        <v>0.10623622905775965</v>
      </c>
      <c r="CA52" s="21">
        <f t="shared" si="53"/>
        <v>8.4988983246207628E-2</v>
      </c>
      <c r="CB52" s="21">
        <f t="shared" si="53"/>
        <v>6.3741737434655832E-2</v>
      </c>
      <c r="CC52" s="21">
        <f t="shared" si="53"/>
        <v>4.2494491623103814E-2</v>
      </c>
      <c r="CD52" s="21">
        <f t="shared" si="53"/>
        <v>2.1247245811551907E-2</v>
      </c>
      <c r="CE52" s="21">
        <f>1-(CE43+CE46+CE49+CE55)</f>
        <v>0</v>
      </c>
    </row>
    <row r="53" spans="1:83" outlineLevel="1" x14ac:dyDescent="0.25">
      <c r="A53" s="69"/>
      <c r="B53" s="4" t="s">
        <v>26</v>
      </c>
      <c r="C53" s="12" t="s">
        <v>22</v>
      </c>
      <c r="D53">
        <f t="shared" ref="D53:AI53" si="54">D52*D8</f>
        <v>102.12</v>
      </c>
      <c r="E53">
        <f t="shared" si="54"/>
        <v>104.04</v>
      </c>
      <c r="F53">
        <f t="shared" si="54"/>
        <v>105.96</v>
      </c>
      <c r="G53">
        <f t="shared" si="54"/>
        <v>107.88</v>
      </c>
      <c r="H53">
        <f t="shared" si="54"/>
        <v>109.8</v>
      </c>
      <c r="I53">
        <f t="shared" si="54"/>
        <v>111.84</v>
      </c>
      <c r="J53">
        <f t="shared" si="54"/>
        <v>113.88</v>
      </c>
      <c r="K53">
        <f t="shared" si="54"/>
        <v>115.92</v>
      </c>
      <c r="L53">
        <f t="shared" si="54"/>
        <v>117.96</v>
      </c>
      <c r="M53">
        <f t="shared" si="54"/>
        <v>120.12</v>
      </c>
      <c r="N53">
        <f t="shared" si="54"/>
        <v>122.4</v>
      </c>
      <c r="O53">
        <f t="shared" si="54"/>
        <v>124.56</v>
      </c>
      <c r="P53">
        <f t="shared" si="54"/>
        <v>126.83999999999999</v>
      </c>
      <c r="Q53">
        <f t="shared" si="54"/>
        <v>129.12</v>
      </c>
      <c r="R53">
        <f t="shared" si="54"/>
        <v>131.52000000000001</v>
      </c>
      <c r="S53">
        <f t="shared" si="54"/>
        <v>133.91999999999999</v>
      </c>
      <c r="T53">
        <f t="shared" si="54"/>
        <v>136.32</v>
      </c>
      <c r="U53">
        <f t="shared" si="54"/>
        <v>138.84</v>
      </c>
      <c r="V53">
        <f t="shared" si="54"/>
        <v>141.36000000000001</v>
      </c>
      <c r="W53">
        <f t="shared" si="54"/>
        <v>146.20833293000001</v>
      </c>
      <c r="X53">
        <f t="shared" si="54"/>
        <v>146.47333339100001</v>
      </c>
      <c r="Y53">
        <f t="shared" si="54"/>
        <v>146.73857194799999</v>
      </c>
      <c r="Z53">
        <f t="shared" si="54"/>
        <v>147.004047388</v>
      </c>
      <c r="AA53">
        <f t="shared" si="54"/>
        <v>147.39107165999999</v>
      </c>
      <c r="AB53">
        <f t="shared" si="54"/>
        <v>147.89999947800001</v>
      </c>
      <c r="AC53">
        <f t="shared" si="54"/>
        <v>148.40964279900001</v>
      </c>
      <c r="AD53">
        <f t="shared" si="54"/>
        <v>170.21166713299999</v>
      </c>
      <c r="AE53">
        <f t="shared" si="54"/>
        <v>170.86535674199999</v>
      </c>
      <c r="AF53">
        <f t="shared" si="54"/>
        <v>120.88757483091581</v>
      </c>
      <c r="AG53">
        <f t="shared" si="54"/>
        <v>127.32036287813925</v>
      </c>
      <c r="AH53">
        <f t="shared" si="54"/>
        <v>132.79427234042004</v>
      </c>
      <c r="AI53">
        <f t="shared" si="54"/>
        <v>138.27562633767363</v>
      </c>
      <c r="AJ53">
        <f t="shared" ref="AJ53:BO53" si="55">AJ52*AJ8</f>
        <v>146.79201483912297</v>
      </c>
      <c r="AK53">
        <f t="shared" si="55"/>
        <v>156.84244606019431</v>
      </c>
      <c r="AL53">
        <f t="shared" si="55"/>
        <v>162.85708881859233</v>
      </c>
      <c r="AM53">
        <f t="shared" si="55"/>
        <v>170.26632549800567</v>
      </c>
      <c r="AN53">
        <f t="shared" si="55"/>
        <v>174.96320477572834</v>
      </c>
      <c r="AO53">
        <f t="shared" si="55"/>
        <v>184.5249230322346</v>
      </c>
      <c r="AP53">
        <f t="shared" si="55"/>
        <v>193.38917642990643</v>
      </c>
      <c r="AQ53">
        <f t="shared" si="55"/>
        <v>202.44000895032883</v>
      </c>
      <c r="AR53">
        <f t="shared" si="55"/>
        <v>216.56326400068576</v>
      </c>
      <c r="AS53">
        <f t="shared" si="55"/>
        <v>225.08481564264761</v>
      </c>
      <c r="AT53" s="2">
        <f t="shared" si="55"/>
        <v>235.70847619122443</v>
      </c>
      <c r="AU53">
        <f t="shared" si="55"/>
        <v>229.51429270977533</v>
      </c>
      <c r="AV53">
        <f t="shared" si="55"/>
        <v>233.70667783644973</v>
      </c>
      <c r="AW53">
        <f t="shared" si="55"/>
        <v>237.78137664678556</v>
      </c>
      <c r="AX53">
        <f t="shared" si="55"/>
        <v>241.71783871579436</v>
      </c>
      <c r="AY53">
        <f t="shared" si="55"/>
        <v>245.49383105925844</v>
      </c>
      <c r="AZ53">
        <f t="shared" si="55"/>
        <v>249.08532485618184</v>
      </c>
      <c r="BA53">
        <f t="shared" si="55"/>
        <v>252.46637521554467</v>
      </c>
      <c r="BB53">
        <f t="shared" si="55"/>
        <v>255.60899358259485</v>
      </c>
      <c r="BC53">
        <f t="shared" si="55"/>
        <v>258.48301235717588</v>
      </c>
      <c r="BD53">
        <f t="shared" si="55"/>
        <v>261.05594127260503</v>
      </c>
      <c r="BE53">
        <f t="shared" si="55"/>
        <v>263.29281505831813</v>
      </c>
      <c r="BF53">
        <f t="shared" si="55"/>
        <v>265.15603188282017</v>
      </c>
      <c r="BG53">
        <f t="shared" si="55"/>
        <v>266.60518204534014</v>
      </c>
      <c r="BH53">
        <f t="shared" si="55"/>
        <v>267.59686635491772</v>
      </c>
      <c r="BI53">
        <f t="shared" si="55"/>
        <v>268.08450360435478</v>
      </c>
      <c r="BJ53">
        <f t="shared" si="55"/>
        <v>268.01812651347041</v>
      </c>
      <c r="BK53">
        <f t="shared" si="55"/>
        <v>267.34416548130338</v>
      </c>
      <c r="BL53">
        <f t="shared" si="55"/>
        <v>266.0052194502191</v>
      </c>
      <c r="BM53">
        <f t="shared" si="55"/>
        <v>263.93981314620157</v>
      </c>
      <c r="BN53">
        <f t="shared" si="55"/>
        <v>261.08213991882741</v>
      </c>
      <c r="BO53">
        <f t="shared" si="55"/>
        <v>257.36178936143085</v>
      </c>
      <c r="BP53">
        <f t="shared" ref="BP53:CE53" si="56">BP52*BP8</f>
        <v>252.70345884664005</v>
      </c>
      <c r="BQ53">
        <f t="shared" si="56"/>
        <v>247.02664806469522</v>
      </c>
      <c r="BR53">
        <f t="shared" si="56"/>
        <v>240.24533560158622</v>
      </c>
      <c r="BS53">
        <f t="shared" si="56"/>
        <v>232.26763654096931</v>
      </c>
      <c r="BT53">
        <f t="shared" si="56"/>
        <v>222.99544001786117</v>
      </c>
      <c r="BU53">
        <f t="shared" si="56"/>
        <v>212.32402559313334</v>
      </c>
      <c r="BV53">
        <f t="shared" si="56"/>
        <v>200.14165725567307</v>
      </c>
      <c r="BW53">
        <f t="shared" si="56"/>
        <v>186.32915379356703</v>
      </c>
      <c r="BX53">
        <f t="shared" si="56"/>
        <v>170.75943420662213</v>
      </c>
      <c r="BY53">
        <f t="shared" si="56"/>
        <v>153.29703675979192</v>
      </c>
      <c r="BZ53">
        <f t="shared" si="56"/>
        <v>133.79761020039834</v>
      </c>
      <c r="CA53">
        <f t="shared" si="56"/>
        <v>112.10737558125997</v>
      </c>
      <c r="CB53">
        <f t="shared" si="56"/>
        <v>88.062557046704825</v>
      </c>
      <c r="CC53">
        <f t="shared" si="56"/>
        <v>61.488779848747939</v>
      </c>
      <c r="CD53">
        <f t="shared" si="56"/>
        <v>32.200433766213855</v>
      </c>
      <c r="CE53">
        <f t="shared" si="56"/>
        <v>0</v>
      </c>
    </row>
    <row r="54" spans="1:83" s="6" customFormat="1" ht="13.9" customHeight="1" outlineLevel="1" x14ac:dyDescent="0.25">
      <c r="A54" s="69"/>
      <c r="B54" s="13" t="s">
        <v>27</v>
      </c>
      <c r="C54" s="14" t="s">
        <v>22</v>
      </c>
      <c r="D54" s="6">
        <f>D53/D68</f>
        <v>816.96</v>
      </c>
      <c r="E54" s="6">
        <f t="shared" ref="E54:AT54" si="57">E53/E68</f>
        <v>832.32</v>
      </c>
      <c r="F54" s="6">
        <f t="shared" si="57"/>
        <v>847.68</v>
      </c>
      <c r="G54" s="6">
        <f t="shared" si="57"/>
        <v>863.04</v>
      </c>
      <c r="H54" s="6">
        <f t="shared" si="57"/>
        <v>878.4</v>
      </c>
      <c r="I54" s="6">
        <f t="shared" si="57"/>
        <v>894.72</v>
      </c>
      <c r="J54" s="6">
        <f t="shared" si="57"/>
        <v>911.04</v>
      </c>
      <c r="K54" s="6">
        <f t="shared" si="57"/>
        <v>927.36</v>
      </c>
      <c r="L54" s="6">
        <f t="shared" si="57"/>
        <v>943.68</v>
      </c>
      <c r="M54" s="6">
        <f t="shared" si="57"/>
        <v>960.96</v>
      </c>
      <c r="N54" s="6">
        <f t="shared" si="57"/>
        <v>979.2</v>
      </c>
      <c r="O54" s="6">
        <f t="shared" si="57"/>
        <v>996.48</v>
      </c>
      <c r="P54" s="6">
        <f t="shared" si="57"/>
        <v>1014.7199999999999</v>
      </c>
      <c r="Q54" s="6">
        <f t="shared" si="57"/>
        <v>1032.96</v>
      </c>
      <c r="R54" s="6">
        <f t="shared" si="57"/>
        <v>1052.1600000000001</v>
      </c>
      <c r="S54" s="6">
        <f t="shared" si="57"/>
        <v>1071.3599999999999</v>
      </c>
      <c r="T54" s="6">
        <f t="shared" si="57"/>
        <v>1090.56</v>
      </c>
      <c r="U54" s="6">
        <f t="shared" si="57"/>
        <v>1110.72</v>
      </c>
      <c r="V54" s="6">
        <f t="shared" si="57"/>
        <v>1130.8800000000001</v>
      </c>
      <c r="W54" s="6">
        <f t="shared" si="57"/>
        <v>1162.3824003975092</v>
      </c>
      <c r="X54" s="6">
        <f t="shared" si="57"/>
        <v>1163.4541195290872</v>
      </c>
      <c r="Y54" s="6">
        <f t="shared" si="57"/>
        <v>1164.5258246539313</v>
      </c>
      <c r="Z54" s="6">
        <f t="shared" si="57"/>
        <v>1165.5975061914289</v>
      </c>
      <c r="AA54" s="6">
        <f t="shared" si="57"/>
        <v>1167.6301959220625</v>
      </c>
      <c r="AB54" s="6">
        <f t="shared" si="57"/>
        <v>1170.6241478358211</v>
      </c>
      <c r="AC54" s="6">
        <f t="shared" si="57"/>
        <v>1173.6184589930524</v>
      </c>
      <c r="AD54" s="6">
        <f t="shared" si="57"/>
        <v>1344.8380337081908</v>
      </c>
      <c r="AE54" s="6">
        <f t="shared" si="57"/>
        <v>1348.8102590290387</v>
      </c>
      <c r="AF54" s="6">
        <f t="shared" si="57"/>
        <v>953.4436533648435</v>
      </c>
      <c r="AG54" s="6">
        <f t="shared" si="57"/>
        <v>1003.2937280027483</v>
      </c>
      <c r="AH54" s="6">
        <f t="shared" si="57"/>
        <v>1045.5065868664269</v>
      </c>
      <c r="AI54" s="6">
        <f t="shared" si="57"/>
        <v>1087.7036889072149</v>
      </c>
      <c r="AJ54" s="6">
        <f t="shared" si="57"/>
        <v>1153.6797573434067</v>
      </c>
      <c r="AK54" s="6">
        <f t="shared" si="57"/>
        <v>1231.5857562637952</v>
      </c>
      <c r="AL54" s="6">
        <f t="shared" si="57"/>
        <v>1271.9690618306183</v>
      </c>
      <c r="AM54" s="6">
        <f t="shared" si="57"/>
        <v>1322.7565506594167</v>
      </c>
      <c r="AN54" s="6">
        <f t="shared" si="57"/>
        <v>1352.0460161369977</v>
      </c>
      <c r="AO54" s="6">
        <f t="shared" si="57"/>
        <v>1418.4223152820546</v>
      </c>
      <c r="AP54" s="6">
        <f t="shared" si="57"/>
        <v>1478.7696093281359</v>
      </c>
      <c r="AQ54" s="6">
        <f t="shared" si="57"/>
        <v>1539.9068856162694</v>
      </c>
      <c r="AR54" s="6">
        <f t="shared" si="57"/>
        <v>1638.7943863462528</v>
      </c>
      <c r="AS54" s="6">
        <f t="shared" si="57"/>
        <v>1694.4904565318516</v>
      </c>
      <c r="AT54" s="7">
        <f t="shared" si="57"/>
        <v>1753.7833049942296</v>
      </c>
      <c r="AU54" s="6">
        <f>AU53/'02_Base Data'!$B$16</f>
        <v>1707.6956302810665</v>
      </c>
      <c r="AV54" s="6">
        <f>AV53/'02_Base Data'!$B$16</f>
        <v>1738.8889719973938</v>
      </c>
      <c r="AW54" s="6">
        <f>AW53/'02_Base Data'!$B$16</f>
        <v>1769.2066714790594</v>
      </c>
      <c r="AX54" s="6">
        <f>AX53/'02_Base Data'!$B$16</f>
        <v>1798.4958237782319</v>
      </c>
      <c r="AY54" s="6">
        <f>AY53/'02_Base Data'!$B$16</f>
        <v>1826.5910049051968</v>
      </c>
      <c r="AZ54" s="6">
        <f>AZ53/'02_Base Data'!$B$16</f>
        <v>1853.3134289894483</v>
      </c>
      <c r="BA54" s="6">
        <f>BA53/'02_Base Data'!$B$16</f>
        <v>1878.4700536870885</v>
      </c>
      <c r="BB54" s="6">
        <f>BB53/'02_Base Data'!$B$16</f>
        <v>1901.8526308228784</v>
      </c>
      <c r="BC54" s="6">
        <f>BC53/'02_Base Data'!$B$16</f>
        <v>1923.2366990861301</v>
      </c>
      <c r="BD54" s="6">
        <f>BD53/'02_Base Data'!$B$16</f>
        <v>1942.3805154211684</v>
      </c>
      <c r="BE54" s="6">
        <f>BE53/'02_Base Data'!$B$16</f>
        <v>1959.0239215648671</v>
      </c>
      <c r="BF54" s="6">
        <f>BF53/'02_Base Data'!$B$16</f>
        <v>1972.8871419852692</v>
      </c>
      <c r="BG54" s="6">
        <f>BG53/'02_Base Data'!$B$16</f>
        <v>1983.6695092659238</v>
      </c>
      <c r="BH54" s="6">
        <f>BH53/'02_Base Data'!$B$16</f>
        <v>1991.0481127598046</v>
      </c>
      <c r="BI54" s="6">
        <f>BI53/'02_Base Data'!$B$16</f>
        <v>1994.6763661038303</v>
      </c>
      <c r="BJ54" s="6">
        <f>BJ53/'02_Base Data'!$B$16</f>
        <v>1994.182488939512</v>
      </c>
      <c r="BK54" s="6">
        <f>BK53/'02_Base Data'!$B$16</f>
        <v>1989.1678979263645</v>
      </c>
      <c r="BL54" s="6">
        <f>BL53/'02_Base Data'!$B$16</f>
        <v>1979.2055018617493</v>
      </c>
      <c r="BM54" s="6">
        <f>BM53/'02_Base Data'!$B$16</f>
        <v>1963.8378954330476</v>
      </c>
      <c r="BN54" s="6">
        <f>BN53/'02_Base Data'!$B$16</f>
        <v>1942.5754458246088</v>
      </c>
      <c r="BO54" s="6">
        <f>BO53/'02_Base Data'!$B$16</f>
        <v>1914.8942660820749</v>
      </c>
      <c r="BP54" s="6">
        <f>BP53/'02_Base Data'!$B$16</f>
        <v>1880.2340687994051</v>
      </c>
      <c r="BQ54" s="6">
        <f>BQ53/'02_Base Data'!$B$16</f>
        <v>1837.9958933385062</v>
      </c>
      <c r="BR54" s="6">
        <f>BR53/'02_Base Data'!$B$16</f>
        <v>1787.5396994165642</v>
      </c>
      <c r="BS54" s="6">
        <f>BS53/'02_Base Data'!$B$16</f>
        <v>1728.1818195012597</v>
      </c>
      <c r="BT54" s="6">
        <f>BT53/'02_Base Data'!$B$16</f>
        <v>1659.1922620376577</v>
      </c>
      <c r="BU54" s="6">
        <f>BU53/'02_Base Data'!$B$16</f>
        <v>1579.7918570917661</v>
      </c>
      <c r="BV54" s="6">
        <f>BV53/'02_Base Data'!$B$16</f>
        <v>1489.1492355332819</v>
      </c>
      <c r="BW54" s="6">
        <f>BW53/'02_Base Data'!$B$16</f>
        <v>1386.377632392612</v>
      </c>
      <c r="BX54" s="6">
        <f>BX53/'02_Base Data'!$B$16</f>
        <v>1270.5315045135576</v>
      </c>
      <c r="BY54" s="6">
        <f>BY53/'02_Base Data'!$B$16</f>
        <v>1140.6029520817851</v>
      </c>
      <c r="BZ54" s="6">
        <f>BZ53/'02_Base Data'!$B$16</f>
        <v>995.51793303867817</v>
      </c>
      <c r="CA54" s="6">
        <f>CA53/'02_Base Data'!$B$16</f>
        <v>834.1322587891367</v>
      </c>
      <c r="CB54" s="6">
        <f>CB53/'02_Base Data'!$B$16</f>
        <v>655.2273589784586</v>
      </c>
      <c r="CC54" s="6">
        <f>CC53/'02_Base Data'!$B$16</f>
        <v>457.50580244604123</v>
      </c>
      <c r="CD54" s="6">
        <f>CD53/'02_Base Data'!$B$16</f>
        <v>239.58656076051977</v>
      </c>
      <c r="CE54" s="6">
        <f>CE53/'02_Base Data'!$B$16</f>
        <v>0</v>
      </c>
    </row>
    <row r="55" spans="1:83" outlineLevel="1" x14ac:dyDescent="0.25">
      <c r="A55" s="69"/>
      <c r="B55" s="4" t="s">
        <v>25</v>
      </c>
      <c r="C55" s="12" t="s">
        <v>20</v>
      </c>
      <c r="D55">
        <f>1-(D52+D49+D46+D43)</f>
        <v>1.0611250927857752E-2</v>
      </c>
      <c r="E55">
        <f t="shared" ref="E55:AT55" si="58">1-(E52+E49+E46+E43)</f>
        <v>1.1603214240129778E-2</v>
      </c>
      <c r="F55">
        <f t="shared" si="58"/>
        <v>1.2502699474851386E-2</v>
      </c>
      <c r="G55">
        <f t="shared" si="58"/>
        <v>1.3634873069128695E-2</v>
      </c>
      <c r="H55">
        <f t="shared" si="58"/>
        <v>1.5517545801634669E-2</v>
      </c>
      <c r="I55">
        <f t="shared" si="58"/>
        <v>1.7325826961820834E-2</v>
      </c>
      <c r="J55">
        <f t="shared" si="58"/>
        <v>2.0959334651371453E-2</v>
      </c>
      <c r="K55">
        <f t="shared" si="58"/>
        <v>2.2662082438855702E-2</v>
      </c>
      <c r="L55">
        <f t="shared" si="58"/>
        <v>2.7156065804630147E-2</v>
      </c>
      <c r="M55">
        <f t="shared" si="58"/>
        <v>1.6595466403591552E-2</v>
      </c>
      <c r="N55">
        <f t="shared" si="58"/>
        <v>1.9604903508714133E-2</v>
      </c>
      <c r="O55">
        <f t="shared" si="58"/>
        <v>2.1690832804369897E-2</v>
      </c>
      <c r="P55">
        <f t="shared" si="58"/>
        <v>2.2568104798759037E-2</v>
      </c>
      <c r="Q55">
        <f t="shared" si="58"/>
        <v>2.3805666907773748E-2</v>
      </c>
      <c r="R55">
        <f t="shared" si="58"/>
        <v>2.6945848713680887E-2</v>
      </c>
      <c r="S55">
        <f t="shared" si="58"/>
        <v>2.823982252779289E-2</v>
      </c>
      <c r="T55">
        <f t="shared" si="58"/>
        <v>3.1385040645167894E-2</v>
      </c>
      <c r="U55">
        <f t="shared" si="58"/>
        <v>3.4039565860035204E-2</v>
      </c>
      <c r="V55">
        <f t="shared" si="58"/>
        <v>3.6140021882481332E-2</v>
      </c>
      <c r="W55">
        <f t="shared" si="58"/>
        <v>4.1384599672686595E-2</v>
      </c>
      <c r="X55">
        <f t="shared" si="58"/>
        <v>4.4800626933839127E-2</v>
      </c>
      <c r="Y55">
        <f t="shared" si="58"/>
        <v>4.6858955164697624E-2</v>
      </c>
      <c r="Z55">
        <f t="shared" si="58"/>
        <v>5.3949785195095079E-2</v>
      </c>
      <c r="AA55">
        <f t="shared" si="58"/>
        <v>5.2698170360591989E-2</v>
      </c>
      <c r="AB55">
        <f t="shared" si="58"/>
        <v>6.7309597326973725E-2</v>
      </c>
      <c r="AC55">
        <f t="shared" si="58"/>
        <v>7.5924840199122268E-2</v>
      </c>
      <c r="AD55">
        <f t="shared" si="58"/>
        <v>7.6643707280314999E-2</v>
      </c>
      <c r="AE55">
        <f t="shared" si="58"/>
        <v>8.5820173478845074E-2</v>
      </c>
      <c r="AF55">
        <f t="shared" si="58"/>
        <v>0.12123444887595469</v>
      </c>
      <c r="AG55">
        <f t="shared" si="58"/>
        <v>0.12306847431599033</v>
      </c>
      <c r="AH55">
        <f t="shared" si="58"/>
        <v>0.13778481195401659</v>
      </c>
      <c r="AI55">
        <f t="shared" si="58"/>
        <v>0.13925070028830533</v>
      </c>
      <c r="AJ55">
        <f t="shared" si="58"/>
        <v>0.13659561033728829</v>
      </c>
      <c r="AK55">
        <f t="shared" si="58"/>
        <v>0.13575145026546231</v>
      </c>
      <c r="AL55">
        <f t="shared" si="58"/>
        <v>0.14243132357946686</v>
      </c>
      <c r="AM55">
        <f t="shared" si="58"/>
        <v>0.13559861211112056</v>
      </c>
      <c r="AN55">
        <f t="shared" si="58"/>
        <v>0.14302631919521558</v>
      </c>
      <c r="AO55">
        <f t="shared" si="58"/>
        <v>0.14010849152770355</v>
      </c>
      <c r="AP55">
        <f t="shared" si="58"/>
        <v>0.14054035762964356</v>
      </c>
      <c r="AQ55">
        <f t="shared" si="58"/>
        <v>0.14073463158459465</v>
      </c>
      <c r="AR55">
        <f t="shared" si="58"/>
        <v>0.13062394566681768</v>
      </c>
      <c r="AS55">
        <f t="shared" si="58"/>
        <v>0.12798855140356957</v>
      </c>
      <c r="AT55" s="2">
        <f t="shared" si="58"/>
        <v>0.13016336055935118</v>
      </c>
      <c r="AU55">
        <f t="shared" ref="AU55:CD55" si="59">AT55+($AT$55-$CE$55)/($AT$1-$CE$1)</f>
        <v>0.14015894540909846</v>
      </c>
      <c r="AV55">
        <f t="shared" si="59"/>
        <v>0.15015453025884573</v>
      </c>
      <c r="AW55">
        <f t="shared" si="59"/>
        <v>0.16015011510859301</v>
      </c>
      <c r="AX55">
        <f t="shared" si="59"/>
        <v>0.17014569995834028</v>
      </c>
      <c r="AY55">
        <f t="shared" si="59"/>
        <v>0.18014128480808755</v>
      </c>
      <c r="AZ55">
        <f t="shared" si="59"/>
        <v>0.19013686965783483</v>
      </c>
      <c r="BA55">
        <f t="shared" si="59"/>
        <v>0.2001324545075821</v>
      </c>
      <c r="BB55">
        <f t="shared" si="59"/>
        <v>0.21012803935732938</v>
      </c>
      <c r="BC55">
        <f t="shared" si="59"/>
        <v>0.22012362420707665</v>
      </c>
      <c r="BD55">
        <f t="shared" si="59"/>
        <v>0.23011920905682393</v>
      </c>
      <c r="BE55">
        <f t="shared" si="59"/>
        <v>0.2401147939065712</v>
      </c>
      <c r="BF55">
        <f t="shared" si="59"/>
        <v>0.25011037875631847</v>
      </c>
      <c r="BG55">
        <f t="shared" si="59"/>
        <v>0.26010596360606575</v>
      </c>
      <c r="BH55">
        <f t="shared" si="59"/>
        <v>0.27010154845581302</v>
      </c>
      <c r="BI55">
        <f t="shared" si="59"/>
        <v>0.2800971333055603</v>
      </c>
      <c r="BJ55">
        <f t="shared" si="59"/>
        <v>0.29009271815530757</v>
      </c>
      <c r="BK55">
        <f t="shared" si="59"/>
        <v>0.30008830300505485</v>
      </c>
      <c r="BL55">
        <f t="shared" si="59"/>
        <v>0.31008388785480212</v>
      </c>
      <c r="BM55">
        <f t="shared" si="59"/>
        <v>0.32007947270454939</v>
      </c>
      <c r="BN55">
        <f t="shared" si="59"/>
        <v>0.33007505755429667</v>
      </c>
      <c r="BO55">
        <f t="shared" si="59"/>
        <v>0.34007064240404394</v>
      </c>
      <c r="BP55">
        <f t="shared" si="59"/>
        <v>0.35006622725379122</v>
      </c>
      <c r="BQ55">
        <f t="shared" si="59"/>
        <v>0.36006181210353849</v>
      </c>
      <c r="BR55">
        <f t="shared" si="59"/>
        <v>0.37005739695328577</v>
      </c>
      <c r="BS55">
        <f t="shared" si="59"/>
        <v>0.38005298180303304</v>
      </c>
      <c r="BT55">
        <f t="shared" si="59"/>
        <v>0.39004856665278032</v>
      </c>
      <c r="BU55">
        <f t="shared" si="59"/>
        <v>0.40004415150252759</v>
      </c>
      <c r="BV55">
        <f t="shared" si="59"/>
        <v>0.41003973635227486</v>
      </c>
      <c r="BW55">
        <f t="shared" si="59"/>
        <v>0.42003532120202214</v>
      </c>
      <c r="BX55">
        <f t="shared" si="59"/>
        <v>0.43003090605176941</v>
      </c>
      <c r="BY55">
        <f t="shared" si="59"/>
        <v>0.44002649090151669</v>
      </c>
      <c r="BZ55">
        <f t="shared" si="59"/>
        <v>0.45002207575126396</v>
      </c>
      <c r="CA55">
        <f t="shared" si="59"/>
        <v>0.46001766060101124</v>
      </c>
      <c r="CB55">
        <f t="shared" si="59"/>
        <v>0.47001324545075851</v>
      </c>
      <c r="CC55">
        <f t="shared" si="59"/>
        <v>0.48000883030050578</v>
      </c>
      <c r="CD55">
        <f t="shared" si="59"/>
        <v>0.49000441515025306</v>
      </c>
      <c r="CE55" s="21">
        <f>D42</f>
        <v>0.5</v>
      </c>
    </row>
    <row r="56" spans="1:83" outlineLevel="1" x14ac:dyDescent="0.25">
      <c r="A56" s="69"/>
      <c r="B56" s="4" t="s">
        <v>26</v>
      </c>
      <c r="C56" s="12" t="s">
        <v>20</v>
      </c>
      <c r="D56">
        <f t="shared" ref="D56:AI56" si="60">D55*D8</f>
        <v>1.2079522601400006</v>
      </c>
      <c r="E56">
        <f t="shared" si="60"/>
        <v>1.3451200596388708</v>
      </c>
      <c r="F56">
        <f t="shared" si="60"/>
        <v>1.4881889771309542</v>
      </c>
      <c r="G56">
        <f t="shared" si="60"/>
        <v>1.6372200814349576</v>
      </c>
      <c r="H56">
        <f t="shared" si="60"/>
        <v>1.9042915853181055</v>
      </c>
      <c r="I56">
        <f t="shared" si="60"/>
        <v>2.1832263910376897</v>
      </c>
      <c r="J56">
        <f t="shared" si="60"/>
        <v>2.7097796291020266</v>
      </c>
      <c r="K56">
        <f t="shared" si="60"/>
        <v>3.0186678249721797</v>
      </c>
      <c r="L56">
        <f t="shared" si="60"/>
        <v>3.7109182210513363</v>
      </c>
      <c r="M56">
        <f t="shared" si="60"/>
        <v>2.2800274014009121</v>
      </c>
      <c r="N56">
        <f t="shared" si="60"/>
        <v>2.7228486034770554</v>
      </c>
      <c r="O56">
        <f t="shared" si="60"/>
        <v>3.0514348177846293</v>
      </c>
      <c r="P56">
        <f t="shared" si="60"/>
        <v>3.2568733123017464</v>
      </c>
      <c r="Q56">
        <f t="shared" si="60"/>
        <v>3.4688846059723537</v>
      </c>
      <c r="R56">
        <f t="shared" si="60"/>
        <v>3.9711858813080974</v>
      </c>
      <c r="S56">
        <f t="shared" si="60"/>
        <v>4.2027119945701701</v>
      </c>
      <c r="T56">
        <f t="shared" si="60"/>
        <v>4.737103801240651</v>
      </c>
      <c r="U56">
        <f t="shared" si="60"/>
        <v>5.2908883192642815</v>
      </c>
      <c r="V56">
        <f t="shared" si="60"/>
        <v>5.709926414834066</v>
      </c>
      <c r="W56">
        <f t="shared" si="60"/>
        <v>6.7723618300825557</v>
      </c>
      <c r="X56">
        <f t="shared" si="60"/>
        <v>7.3918132027272314</v>
      </c>
      <c r="Y56">
        <f t="shared" si="60"/>
        <v>7.8675239941008073</v>
      </c>
      <c r="Z56">
        <f t="shared" si="60"/>
        <v>9.0256821502121181</v>
      </c>
      <c r="AA56">
        <f t="shared" si="60"/>
        <v>8.8607026646782803</v>
      </c>
      <c r="AB56">
        <f t="shared" si="60"/>
        <v>11.636181291632781</v>
      </c>
      <c r="AC56">
        <f t="shared" si="60"/>
        <v>13.272819039470317</v>
      </c>
      <c r="AD56">
        <f t="shared" si="60"/>
        <v>15.324467020423887</v>
      </c>
      <c r="AE56">
        <f t="shared" si="60"/>
        <v>17.444387165036069</v>
      </c>
      <c r="AF56">
        <f t="shared" si="60"/>
        <v>19.032193324284624</v>
      </c>
      <c r="AG56">
        <f t="shared" si="60"/>
        <v>20.235104759700221</v>
      </c>
      <c r="AH56">
        <f t="shared" si="60"/>
        <v>23.727710274469477</v>
      </c>
      <c r="AI56">
        <f t="shared" si="60"/>
        <v>25.115840324412972</v>
      </c>
      <c r="AJ56">
        <f t="shared" ref="AJ56:BO56" si="61">AJ55*AJ8</f>
        <v>25.803755070604009</v>
      </c>
      <c r="AK56">
        <f t="shared" si="61"/>
        <v>26.858792766841081</v>
      </c>
      <c r="AL56">
        <f t="shared" si="61"/>
        <v>29.515039106568725</v>
      </c>
      <c r="AM56">
        <f t="shared" si="61"/>
        <v>29.429910394464155</v>
      </c>
      <c r="AN56">
        <f t="shared" si="61"/>
        <v>32.512135779360179</v>
      </c>
      <c r="AO56">
        <f t="shared" si="61"/>
        <v>33.357219106831991</v>
      </c>
      <c r="AP56">
        <f t="shared" si="61"/>
        <v>35.044694400282125</v>
      </c>
      <c r="AQ56">
        <f t="shared" si="61"/>
        <v>36.755137000035717</v>
      </c>
      <c r="AR56">
        <f t="shared" si="61"/>
        <v>35.730221281396169</v>
      </c>
      <c r="AS56">
        <f t="shared" si="61"/>
        <v>36.667379543454985</v>
      </c>
      <c r="AT56" s="2">
        <f t="shared" si="61"/>
        <v>39.056502115447167</v>
      </c>
      <c r="AU56">
        <f t="shared" si="61"/>
        <v>42.05575305020831</v>
      </c>
      <c r="AV56">
        <f t="shared" si="61"/>
        <v>47.188793637577824</v>
      </c>
      <c r="AW56">
        <f t="shared" si="61"/>
        <v>52.713703915282032</v>
      </c>
      <c r="AX56">
        <f t="shared" si="61"/>
        <v>58.656088425117929</v>
      </c>
      <c r="AY56">
        <f t="shared" si="61"/>
        <v>65.043098014482482</v>
      </c>
      <c r="AZ56">
        <f t="shared" si="61"/>
        <v>71.903518872002891</v>
      </c>
      <c r="BA56">
        <f t="shared" si="61"/>
        <v>79.267866528294888</v>
      </c>
      <c r="BB56">
        <f t="shared" si="61"/>
        <v>87.16848509244052</v>
      </c>
      <c r="BC56">
        <f t="shared" si="61"/>
        <v>95.639652009272055</v>
      </c>
      <c r="BD56">
        <f t="shared" si="61"/>
        <v>104.7176886378076</v>
      </c>
      <c r="BE56">
        <f t="shared" si="61"/>
        <v>114.44107696724953</v>
      </c>
      <c r="BF56">
        <f t="shared" si="61"/>
        <v>124.85058280387184</v>
      </c>
      <c r="BG56">
        <f t="shared" si="61"/>
        <v>135.98938577992701</v>
      </c>
      <c r="BH56">
        <f t="shared" si="61"/>
        <v>147.90321655444961</v>
      </c>
      <c r="BI56">
        <f t="shared" si="61"/>
        <v>160.64050159556623</v>
      </c>
      <c r="BJ56">
        <f t="shared" si="61"/>
        <v>174.25251595469356</v>
      </c>
      <c r="BK56">
        <f t="shared" si="61"/>
        <v>188.79354446487434</v>
      </c>
      <c r="BL56">
        <f t="shared" si="61"/>
        <v>204.32105181851512</v>
      </c>
      <c r="BM56">
        <f t="shared" si="61"/>
        <v>220.8958620040207</v>
      </c>
      <c r="BN56">
        <f t="shared" si="61"/>
        <v>238.58234760631876</v>
      </c>
      <c r="BO56">
        <f t="shared" si="61"/>
        <v>257.44862950311057</v>
      </c>
      <c r="BP56">
        <f t="shared" ref="BP56:CE56" si="62">BP55*BP8</f>
        <v>277.56678751693551</v>
      </c>
      <c r="BQ56">
        <f t="shared" si="62"/>
        <v>299.01308261286914</v>
      </c>
      <c r="BR56">
        <f t="shared" si="62"/>
        <v>321.86819126297138</v>
      </c>
      <c r="BS56">
        <f t="shared" si="62"/>
        <v>346.21745263153417</v>
      </c>
      <c r="BT56">
        <f t="shared" si="62"/>
        <v>372.15112926984256</v>
      </c>
      <c r="BU56">
        <f t="shared" si="62"/>
        <v>399.76468204563929</v>
      </c>
      <c r="BV56">
        <f t="shared" si="62"/>
        <v>429.15906007087199</v>
      </c>
      <c r="BW56">
        <f t="shared" si="62"/>
        <v>460.44100643170202</v>
      </c>
      <c r="BX56">
        <f t="shared" si="62"/>
        <v>493.72338056726284</v>
      </c>
      <c r="BY56">
        <f t="shared" si="62"/>
        <v>529.12549818839375</v>
      </c>
      <c r="BZ56">
        <f t="shared" si="62"/>
        <v>566.77348967464866</v>
      </c>
      <c r="CA56">
        <f t="shared" si="62"/>
        <v>606.80067793741205</v>
      </c>
      <c r="CB56">
        <f t="shared" si="62"/>
        <v>649.34797678907637</v>
      </c>
      <c r="CC56">
        <f t="shared" si="62"/>
        <v>694.56431091308139</v>
      </c>
      <c r="CD56">
        <f t="shared" si="62"/>
        <v>742.60705858730887</v>
      </c>
      <c r="CE56">
        <f t="shared" si="62"/>
        <v>793.64251837405891</v>
      </c>
    </row>
    <row r="57" spans="1:83" s="6" customFormat="1" ht="13.9" customHeight="1" outlineLevel="1" x14ac:dyDescent="0.25">
      <c r="A57" s="69"/>
      <c r="B57" s="13" t="s">
        <v>27</v>
      </c>
      <c r="C57" s="14" t="s">
        <v>20</v>
      </c>
      <c r="D57" s="6">
        <f>D56/('02_Base Data'!C28*'02_Base Data'!$B$29)</f>
        <v>3.248274985250422</v>
      </c>
      <c r="E57" s="6">
        <f>E56/('02_Base Data'!D28*'02_Base Data'!$B$29)</f>
        <v>3.1492890285195787</v>
      </c>
      <c r="F57" s="6">
        <f>F56/('02_Base Data'!E28*'02_Base Data'!$B$29)</f>
        <v>3.3408323976409178</v>
      </c>
      <c r="G57" s="6">
        <f>G56/('02_Base Data'!F28*'02_Base Data'!$B$29)</f>
        <v>3.5343163662722894</v>
      </c>
      <c r="H57" s="6">
        <f>H56/('02_Base Data'!G28*'02_Base Data'!$B$29)</f>
        <v>4.1639028833486273</v>
      </c>
      <c r="I57" s="6">
        <f>I56/('02_Base Data'!H28*'02_Base Data'!$B$29)</f>
        <v>5.1196953105196492</v>
      </c>
      <c r="J57" s="6">
        <f>J56/('02_Base Data'!I28*'02_Base Data'!$B$29)</f>
        <v>7.2173307312644779</v>
      </c>
      <c r="K57" s="6">
        <f>K56/('02_Base Data'!J28*'02_Base Data'!$B$29)</f>
        <v>5.9046469543411861</v>
      </c>
      <c r="L57" s="6">
        <f>L56/('02_Base Data'!K28*'02_Base Data'!$B$29)</f>
        <v>6.9715880473762883</v>
      </c>
      <c r="M57" s="6">
        <f>M56/('02_Base Data'!L28*'02_Base Data'!$B$29)</f>
        <v>4.628627055475536</v>
      </c>
      <c r="N57" s="6">
        <f>N56/('02_Base Data'!M28*'02_Base Data'!$B$29)</f>
        <v>5.8112431468357126</v>
      </c>
      <c r="O57" s="6">
        <f>O56/('02_Base Data'!N28*'02_Base Data'!$B$29)</f>
        <v>6.7864702928002316</v>
      </c>
      <c r="P57" s="6">
        <f>P56/('02_Base Data'!O28*'02_Base Data'!$B$29)</f>
        <v>6.0097067072234616</v>
      </c>
      <c r="Q57" s="6">
        <f>Q56/('02_Base Data'!P28*'02_Base Data'!$B$29)</f>
        <v>5.897103830153001</v>
      </c>
      <c r="R57" s="6">
        <f>R56/('02_Base Data'!Q28*'02_Base Data'!$B$29)</f>
        <v>5.8654319312298782</v>
      </c>
      <c r="S57" s="6">
        <f>S56/('02_Base Data'!R28*'02_Base Data'!$B$29)</f>
        <v>6.0522926189086563</v>
      </c>
      <c r="T57" s="6">
        <f>T56/('02_Base Data'!S28*'02_Base Data'!$B$29)</f>
        <v>6.8118127968968007</v>
      </c>
      <c r="U57" s="6">
        <f>U56/('02_Base Data'!T28*'02_Base Data'!$B$29)</f>
        <v>7.6042204415400061</v>
      </c>
      <c r="V57" s="6">
        <f>V56/('02_Base Data'!U28*'02_Base Data'!$B$29)</f>
        <v>8.2041882426187254</v>
      </c>
      <c r="W57" s="6">
        <f>W56/('02_Base Data'!V28*'02_Base Data'!$B$29)</f>
        <v>9.7720368115333347</v>
      </c>
      <c r="X57" s="6">
        <f>X56/('02_Base Data'!W28*'02_Base Data'!$B$29)</f>
        <v>10.664805118362674</v>
      </c>
      <c r="Y57" s="6">
        <f>Y56/('02_Base Data'!X28*'02_Base Data'!$B$29)</f>
        <v>12.18990924459116</v>
      </c>
      <c r="Z57" s="6">
        <f>Z56/('02_Base Data'!Y28*'02_Base Data'!$B$29)</f>
        <v>14.417648110079098</v>
      </c>
      <c r="AA57" s="6">
        <f>AA56/('02_Base Data'!Z28*'02_Base Data'!$B$29)</f>
        <v>16.247770344612626</v>
      </c>
      <c r="AB57" s="6">
        <f>AB56/('02_Base Data'!AA28*'02_Base Data'!$B$29)</f>
        <v>30.33363499100853</v>
      </c>
      <c r="AC57" s="6">
        <f>AC56/('02_Base Data'!AB28*'02_Base Data'!$B$29)</f>
        <v>28.872690767678939</v>
      </c>
      <c r="AD57" s="6">
        <f>AD56/('02_Base Data'!AC28*'02_Base Data'!$B$29)</f>
        <v>36.4057444030176</v>
      </c>
      <c r="AE57" s="6">
        <f>AE56/('02_Base Data'!AD28*'02_Base Data'!$B$29)</f>
        <v>49.078232111544622</v>
      </c>
      <c r="AF57" s="6">
        <f>AF56/('02_Base Data'!AE28*'02_Base Data'!$B$29)</f>
        <v>41.01368537194508</v>
      </c>
      <c r="AG57" s="6">
        <f>AG56/('02_Base Data'!AF28*'02_Base Data'!$B$29)</f>
        <v>47.411642180371317</v>
      </c>
      <c r="AH57" s="6">
        <f>AH56/('02_Base Data'!AG28*'02_Base Data'!$B$29)</f>
        <v>57.817843997849259</v>
      </c>
      <c r="AI57" s="6">
        <f>AI56/('02_Base Data'!AH28*'02_Base Data'!$B$29)</f>
        <v>61.435164977501813</v>
      </c>
      <c r="AJ57" s="6">
        <f>AJ56/('02_Base Data'!AI28*'02_Base Data'!$B$29)</f>
        <v>62.353546957243623</v>
      </c>
      <c r="AK57" s="6">
        <f>AK56/('02_Base Data'!AJ28*'02_Base Data'!$B$29)</f>
        <v>78.21516574959216</v>
      </c>
      <c r="AL57" s="6">
        <f>AL56/('02_Base Data'!AK28*'02_Base Data'!$B$29)</f>
        <v>79.113387242824217</v>
      </c>
      <c r="AM57" s="6">
        <f>AM56/('02_Base Data'!AL28*'02_Base Data'!$B$29)</f>
        <v>58.383555497946467</v>
      </c>
      <c r="AN57" s="6">
        <f>AN56/('02_Base Data'!AM28*'02_Base Data'!$B$29)</f>
        <v>90.913564864507165</v>
      </c>
      <c r="AO57" s="6">
        <f>AO56/('02_Base Data'!AN28*'02_Base Data'!$B$29)</f>
        <v>93.016953127083625</v>
      </c>
      <c r="AP57" s="6">
        <f>AP56/('02_Base Data'!AO28*'02_Base Data'!$B$29)</f>
        <v>88.249632145325066</v>
      </c>
      <c r="AQ57" s="6">
        <f>AQ56/('02_Base Data'!AP28*'02_Base Data'!$B$29)</f>
        <v>91.481857923505686</v>
      </c>
      <c r="AR57" s="6">
        <f>AR56/('02_Base Data'!AQ28*'02_Base Data'!$B$29)</f>
        <v>99.356322664868713</v>
      </c>
      <c r="AS57" s="6">
        <f>AS56/('02_Base Data'!AR28*'02_Base Data'!$B$29)</f>
        <v>75.204340680535836</v>
      </c>
      <c r="AT57" s="7">
        <f>AT56/('02_Base Data'!AS28*'02_Base Data'!$B$29)</f>
        <v>86.142670305256573</v>
      </c>
      <c r="AU57" s="6">
        <f>AU56/('02_Base Data'!AT28*'02_Base Data'!$B$29)</f>
        <v>102.7094578767307</v>
      </c>
      <c r="AV57" s="6">
        <f>AV56/('02_Base Data'!AU28*'02_Base Data'!$B$29)</f>
        <v>115.24547917585156</v>
      </c>
      <c r="AW57" s="6">
        <f>AW56/('02_Base Data'!AV28*'02_Base Data'!$B$29)</f>
        <v>128.73853299807448</v>
      </c>
      <c r="AX57" s="6">
        <f>AX56/('02_Base Data'!AW28*'02_Base Data'!$B$29)</f>
        <v>143.2511513019644</v>
      </c>
      <c r="AY57" s="6">
        <f>AY56/('02_Base Data'!AX28*'02_Base Data'!$B$29)</f>
        <v>158.84964246663191</v>
      </c>
      <c r="AZ57" s="6">
        <f>AZ56/('02_Base Data'!AY28*'02_Base Data'!$B$29)</f>
        <v>175.60430873645032</v>
      </c>
      <c r="BA57" s="6">
        <f>BA56/('02_Base Data'!AZ28*'02_Base Data'!$B$29)</f>
        <v>193.58967579171403</v>
      </c>
      <c r="BB57" s="6">
        <f>BB56/('02_Base Data'!BA28*'02_Base Data'!$B$29)</f>
        <v>212.88473510608321</v>
      </c>
      <c r="BC57" s="6">
        <f>BC56/('02_Base Data'!BB28*'02_Base Data'!$B$29)</f>
        <v>233.57319978705874</v>
      </c>
      <c r="BD57" s="6">
        <f>BD56/('02_Base Data'!BC28*'02_Base Data'!$B$29)</f>
        <v>255.7437746329982</v>
      </c>
      <c r="BE57" s="6">
        <f>BE56/('02_Base Data'!BD28*'02_Base Data'!$B$29)</f>
        <v>279.49044117941889</v>
      </c>
      <c r="BF57" s="6">
        <f>BF56/('02_Base Data'!BE28*'02_Base Data'!$B$29)</f>
        <v>304.91275854864375</v>
      </c>
      <c r="BG57" s="6">
        <f>BG56/('02_Base Data'!BF28*'02_Base Data'!$B$29)</f>
        <v>332.11618096032907</v>
      </c>
      <c r="BH57" s="6">
        <f>BH56/('02_Base Data'!BG28*'02_Base Data'!$B$29)</f>
        <v>361.21239280619602</v>
      </c>
      <c r="BI57" s="6">
        <f>BI56/('02_Base Data'!BH28*'02_Base Data'!$B$29)</f>
        <v>392.31966224047858</v>
      </c>
      <c r="BJ57" s="6">
        <f>BJ56/('02_Base Data'!BI28*'02_Base Data'!$B$29)</f>
        <v>425.56321428833132</v>
      </c>
      <c r="BK57" s="6">
        <f>BK56/('02_Base Data'!BJ28*'02_Base Data'!$B$29)</f>
        <v>461.07562452784686</v>
      </c>
      <c r="BL57" s="6">
        <f>BL56/('02_Base Data'!BK28*'02_Base Data'!$B$29)</f>
        <v>498.99723445753739</v>
      </c>
      <c r="BM57" s="6">
        <f>BM56/('02_Base Data'!BL28*'02_Base Data'!$B$29)</f>
        <v>539.47658972031422</v>
      </c>
      <c r="BN57" s="6">
        <f>BN56/('02_Base Data'!BM28*'02_Base Data'!$B$29)</f>
        <v>582.67090241726964</v>
      </c>
      <c r="BO57" s="6">
        <f>BO56/('02_Base Data'!BN28*'02_Base Data'!$B$29)</f>
        <v>628.74653881012387</v>
      </c>
      <c r="BP57" s="6">
        <f>BP56/('02_Base Data'!BO28*'02_Base Data'!$B$29)</f>
        <v>677.87953378019324</v>
      </c>
      <c r="BQ57" s="6">
        <f>BQ56/('02_Base Data'!BP28*'02_Base Data'!$B$29)</f>
        <v>730.2561334843524</v>
      </c>
      <c r="BR57" s="6">
        <f>BR56/('02_Base Data'!BQ28*'02_Base Data'!$B$29)</f>
        <v>786.07336772489236</v>
      </c>
      <c r="BS57" s="6">
        <f>BS56/('02_Base Data'!BR28*'02_Base Data'!$B$29)</f>
        <v>845.53965363060911</v>
      </c>
      <c r="BT57" s="6">
        <f>BT56/('02_Base Data'!BS28*'02_Base Data'!$B$29)</f>
        <v>908.87543233111421</v>
      </c>
      <c r="BU57" s="6">
        <f>BU56/('02_Base Data'!BT28*'02_Base Data'!$B$29)</f>
        <v>976.31384039544275</v>
      </c>
      <c r="BV57" s="6">
        <f>BV56/('02_Base Data'!BU28*'02_Base Data'!$B$29)</f>
        <v>1048.1014178997857</v>
      </c>
      <c r="BW57" s="6">
        <f>BW56/('02_Base Data'!BV28*'02_Base Data'!$B$29)</f>
        <v>1124.498855087845</v>
      </c>
      <c r="BX57" s="6">
        <f>BX56/('02_Base Data'!BW28*'02_Base Data'!$B$29)</f>
        <v>1205.7817796911186</v>
      </c>
      <c r="BY57" s="6">
        <f>BY56/('02_Base Data'!BX28*'02_Base Data'!$B$29)</f>
        <v>1292.2415870856885</v>
      </c>
      <c r="BZ57" s="6">
        <f>BZ56/('02_Base Data'!BY28*'02_Base Data'!$B$29)</f>
        <v>1384.1863155770468</v>
      </c>
      <c r="CA57" s="6">
        <f>CA56/('02_Base Data'!BZ28*'02_Base Data'!$B$29)</f>
        <v>1481.9415692254629</v>
      </c>
      <c r="CB57" s="6">
        <f>CB56/('02_Base Data'!CA28*'02_Base Data'!$B$29)</f>
        <v>1585.8514907516937</v>
      </c>
      <c r="CC57" s="6">
        <f>CC56/('02_Base Data'!CB28*'02_Base Data'!$B$29)</f>
        <v>1696.2797871967784</v>
      </c>
      <c r="CD57" s="6">
        <f>CD56/('02_Base Data'!CC28*'02_Base Data'!$B$29)</f>
        <v>1813.6108111505637</v>
      </c>
      <c r="CE57" s="6">
        <f>CE56/('02_Base Data'!BJ28*'02_Base Data'!$B$29)</f>
        <v>1938.2507005119271</v>
      </c>
    </row>
    <row r="58" spans="1:83" s="6" customFormat="1" ht="13.9" customHeight="1" outlineLevel="1" x14ac:dyDescent="0.25">
      <c r="A58" s="69"/>
      <c r="B58" s="41" t="s">
        <v>168</v>
      </c>
      <c r="C58" s="42" t="s">
        <v>22</v>
      </c>
      <c r="D58" s="43">
        <f t="array" ref="D58:CE58">TRANSPOSE('08_FS Wood Emissions'!$I$2:$I$81)</f>
        <v>2772979.2139105657</v>
      </c>
      <c r="E58" s="43">
        <v>2824296.6946378383</v>
      </c>
      <c r="F58" s="43">
        <v>2875614.1753651109</v>
      </c>
      <c r="G58" s="43">
        <v>2926931.6560923834</v>
      </c>
      <c r="H58" s="43">
        <v>2978249.136819656</v>
      </c>
      <c r="I58" s="43">
        <v>3032773.9600923834</v>
      </c>
      <c r="J58" s="43">
        <v>3087298.7833651104</v>
      </c>
      <c r="K58" s="43">
        <v>3152706.2835700256</v>
      </c>
      <c r="L58" s="43">
        <v>3207231.1068427525</v>
      </c>
      <c r="M58" s="43">
        <v>3264963.2726609348</v>
      </c>
      <c r="N58" s="43">
        <v>3325902.781024571</v>
      </c>
      <c r="O58" s="43">
        <v>3383634.9468427529</v>
      </c>
      <c r="P58" s="43">
        <v>3444574.4552063891</v>
      </c>
      <c r="Q58" s="43">
        <v>3505513.9635700253</v>
      </c>
      <c r="R58" s="43">
        <v>3569660.8144791159</v>
      </c>
      <c r="S58" s="43">
        <v>3633807.6653882065</v>
      </c>
      <c r="T58" s="43">
        <v>3697954.5162972971</v>
      </c>
      <c r="U58" s="43">
        <v>3765308.709751843</v>
      </c>
      <c r="V58" s="43">
        <v>3832662.9032063885</v>
      </c>
      <c r="W58" s="43">
        <v>3948794.5270957374</v>
      </c>
      <c r="X58" s="43">
        <v>3963257.7981607262</v>
      </c>
      <c r="Y58" s="43">
        <v>3966838.3454972832</v>
      </c>
      <c r="Z58" s="43">
        <v>3981301.4909611316</v>
      </c>
      <c r="AA58" s="43">
        <v>3998975.3473253711</v>
      </c>
      <c r="AB58" s="43">
        <v>4008978.0862337495</v>
      </c>
      <c r="AC58" s="43">
        <v>4029864.7023002263</v>
      </c>
      <c r="AD58" s="43">
        <v>4601906.1883403258</v>
      </c>
      <c r="AE58" s="43">
        <v>4691356.0594403185</v>
      </c>
      <c r="AF58" s="43">
        <v>3185437.9105527834</v>
      </c>
      <c r="AG58" s="43">
        <v>3351986.1035530292</v>
      </c>
      <c r="AH58" s="43">
        <v>3493018.4975100551</v>
      </c>
      <c r="AI58" s="43">
        <v>3633998.2482082895</v>
      </c>
      <c r="AJ58" s="43">
        <v>3854423.0932887252</v>
      </c>
      <c r="AK58" s="43">
        <v>4114705.6192090358</v>
      </c>
      <c r="AL58" s="43">
        <v>4249625.5088658724</v>
      </c>
      <c r="AM58" s="43">
        <v>4419305.5856339997</v>
      </c>
      <c r="AN58" s="43">
        <v>4517161.1572588608</v>
      </c>
      <c r="AO58" s="43">
        <v>4738923.165860693</v>
      </c>
      <c r="AP58" s="43">
        <v>4940542.3780451221</v>
      </c>
      <c r="AQ58" s="43">
        <v>5144800.906536934</v>
      </c>
      <c r="AR58" s="43">
        <v>5475182.2485212497</v>
      </c>
      <c r="AS58" s="43">
        <v>5672069.9662767192</v>
      </c>
      <c r="AT58" s="44">
        <v>5870314.1816426208</v>
      </c>
      <c r="AU58" s="43">
        <v>5705380.0517575713</v>
      </c>
      <c r="AV58" s="43">
        <v>5809596.4392801533</v>
      </c>
      <c r="AW58" s="43">
        <v>5910887.3220174983</v>
      </c>
      <c r="AX58" s="43">
        <v>6008741.8473189911</v>
      </c>
      <c r="AY58" s="43">
        <v>6102607.3366427058</v>
      </c>
      <c r="AZ58" s="43">
        <v>6191886.4696459332</v>
      </c>
      <c r="BA58" s="43">
        <v>6275934.2953675725</v>
      </c>
      <c r="BB58" s="43">
        <v>6354055.0604404816</v>
      </c>
      <c r="BC58" s="43">
        <v>6425498.8437067633</v>
      </c>
      <c r="BD58" s="43">
        <v>6489457.9860127391</v>
      </c>
      <c r="BE58" s="43">
        <v>6545063.3033314515</v>
      </c>
      <c r="BF58" s="43">
        <v>6591380.0706974613</v>
      </c>
      <c r="BG58" s="43">
        <v>6627403.7637390867</v>
      </c>
      <c r="BH58" s="43">
        <v>6652055.5438557146</v>
      </c>
      <c r="BI58" s="43">
        <v>6664177.4723098623</v>
      </c>
      <c r="BJ58" s="43">
        <v>6662527.4376834603</v>
      </c>
      <c r="BK58" s="43">
        <v>6645773.7802829165</v>
      </c>
      <c r="BL58" s="43">
        <v>6612489.5961655108</v>
      </c>
      <c r="BM58" s="43">
        <v>6561146.7024982441</v>
      </c>
      <c r="BN58" s="43">
        <v>6490109.2449464435</v>
      </c>
      <c r="BO58" s="43">
        <v>6397626.9267208148</v>
      </c>
      <c r="BP58" s="43">
        <v>6281827.8377848212</v>
      </c>
      <c r="BQ58" s="43">
        <v>6140710.861536785</v>
      </c>
      <c r="BR58" s="43">
        <v>5972137.6350289211</v>
      </c>
      <c r="BS58" s="43">
        <v>5773824.0374660688</v>
      </c>
      <c r="BT58" s="43">
        <v>5543331.1803357648</v>
      </c>
      <c r="BU58" s="43">
        <v>5278055.8710552687</v>
      </c>
      <c r="BV58" s="43">
        <v>4975220.5204760376</v>
      </c>
      <c r="BW58" s="43">
        <v>4631862.4629576635</v>
      </c>
      <c r="BX58" s="43">
        <v>4244822.656006977</v>
      </c>
      <c r="BY58" s="43">
        <v>3810733.7246697433</v>
      </c>
      <c r="BZ58" s="43">
        <v>3326007.3139561615</v>
      </c>
      <c r="CA58" s="43">
        <v>2786820.7105734311</v>
      </c>
      <c r="CB58" s="43">
        <v>2189102.6931223166</v>
      </c>
      <c r="CC58" s="43">
        <v>1528518.5676849033</v>
      </c>
      <c r="CD58" s="43">
        <v>800454.34338160837</v>
      </c>
      <c r="CE58" s="43">
        <v>0</v>
      </c>
    </row>
    <row r="59" spans="1:83" s="6" customFormat="1" ht="13.9" customHeight="1" outlineLevel="1" x14ac:dyDescent="0.25">
      <c r="A59" s="69"/>
      <c r="B59" s="41" t="s">
        <v>135</v>
      </c>
      <c r="C59" s="45" t="s">
        <v>22</v>
      </c>
      <c r="D59" s="43">
        <f t="array" ref="D59:CE59">TRANSPOSE('08_FS Wood Emissions'!$N$2:$N$81)</f>
        <v>748704.38775585277</v>
      </c>
      <c r="E59" s="43">
        <v>762560.10755221639</v>
      </c>
      <c r="F59" s="43">
        <v>776415.82734858</v>
      </c>
      <c r="G59" s="43">
        <v>790271.54714494362</v>
      </c>
      <c r="H59" s="43">
        <v>804127.26694130723</v>
      </c>
      <c r="I59" s="43">
        <v>818848.96922494355</v>
      </c>
      <c r="J59" s="43">
        <v>833570.67150857986</v>
      </c>
      <c r="K59" s="43">
        <v>851230.69656390697</v>
      </c>
      <c r="L59" s="43">
        <v>865952.39884754329</v>
      </c>
      <c r="M59" s="43">
        <v>881540.08361845242</v>
      </c>
      <c r="N59" s="43">
        <v>897993.75087663427</v>
      </c>
      <c r="O59" s="43">
        <v>913581.43564754329</v>
      </c>
      <c r="P59" s="43">
        <v>930035.10290572513</v>
      </c>
      <c r="Q59" s="43">
        <v>946488.77016390685</v>
      </c>
      <c r="R59" s="43">
        <v>963808.4199093614</v>
      </c>
      <c r="S59" s="43">
        <v>981128.06965481583</v>
      </c>
      <c r="T59" s="43">
        <v>998447.71940027026</v>
      </c>
      <c r="U59" s="43">
        <v>1016633.3516329976</v>
      </c>
      <c r="V59" s="43">
        <v>1034818.983865725</v>
      </c>
      <c r="W59" s="43">
        <v>1334175.278928943</v>
      </c>
      <c r="X59" s="43">
        <v>1358341.1390384557</v>
      </c>
      <c r="Y59" s="43">
        <v>1379428.6617715645</v>
      </c>
      <c r="Z59" s="43">
        <v>1404981.8193401007</v>
      </c>
      <c r="AA59" s="43">
        <v>1432454.0905542346</v>
      </c>
      <c r="AB59" s="43">
        <v>1457975.953903178</v>
      </c>
      <c r="AC59" s="43">
        <v>1488309.3607626734</v>
      </c>
      <c r="AD59" s="43">
        <v>1726359.0388108497</v>
      </c>
      <c r="AE59" s="43">
        <v>1788093.5571257151</v>
      </c>
      <c r="AF59" s="43">
        <v>1233874.0100735594</v>
      </c>
      <c r="AG59" s="43">
        <v>1035323.6494123486</v>
      </c>
      <c r="AH59" s="43">
        <v>1093066.6070194303</v>
      </c>
      <c r="AI59" s="43">
        <v>1152331.2130239441</v>
      </c>
      <c r="AJ59" s="43">
        <v>1238727.9439910315</v>
      </c>
      <c r="AK59" s="43">
        <v>1340474.0786006162</v>
      </c>
      <c r="AL59" s="43">
        <v>1403636.8310421591</v>
      </c>
      <c r="AM59" s="43">
        <v>1480219.735745206</v>
      </c>
      <c r="AN59" s="43">
        <v>1534587.9774187398</v>
      </c>
      <c r="AO59" s="43">
        <v>1633233.8868658722</v>
      </c>
      <c r="AP59" s="43">
        <v>1727734.0469118129</v>
      </c>
      <c r="AQ59" s="43">
        <v>1825988.8356105373</v>
      </c>
      <c r="AR59" s="43">
        <v>1972658.7216269255</v>
      </c>
      <c r="AS59" s="43">
        <v>2075000.8753955706</v>
      </c>
      <c r="AT59" s="44">
        <v>2181041.6319084177</v>
      </c>
      <c r="AU59" s="43">
        <v>2153371.1935790558</v>
      </c>
      <c r="AV59" s="43">
        <v>2213023.3494423069</v>
      </c>
      <c r="AW59" s="43">
        <v>2287433.2976439842</v>
      </c>
      <c r="AX59" s="43">
        <v>2362625.0481810044</v>
      </c>
      <c r="AY59" s="43">
        <v>2438349.5654059937</v>
      </c>
      <c r="AZ59" s="43">
        <v>2514315.8944975962</v>
      </c>
      <c r="BA59" s="43">
        <v>2590186.39292657</v>
      </c>
      <c r="BB59" s="43">
        <v>2665571.5628931131</v>
      </c>
      <c r="BC59" s="43">
        <v>2740024.4724321463</v>
      </c>
      <c r="BD59" s="43">
        <v>2813034.7577597825</v>
      </c>
      <c r="BE59" s="43">
        <v>2884022.2062120643</v>
      </c>
      <c r="BF59" s="43">
        <v>2952329.9284175197</v>
      </c>
      <c r="BG59" s="43">
        <v>3017217.1409793291</v>
      </c>
      <c r="BH59" s="43">
        <v>3077851.5980638359</v>
      </c>
      <c r="BI59" s="43">
        <v>3133301.7334872694</v>
      </c>
      <c r="BJ59" s="43">
        <v>3182528.6063929456</v>
      </c>
      <c r="BK59" s="43">
        <v>3224377.7865885366</v>
      </c>
      <c r="BL59" s="43">
        <v>3257571.3746314538</v>
      </c>
      <c r="BM59" s="43">
        <v>3280700.4334645425</v>
      </c>
      <c r="BN59" s="43">
        <v>3292218.2226482849</v>
      </c>
      <c r="BO59" s="43">
        <v>3290434.787758939</v>
      </c>
      <c r="BP59" s="43">
        <v>3273513.6887946054</v>
      </c>
      <c r="BQ59" s="43">
        <v>3239471.9872720093</v>
      </c>
      <c r="BR59" s="43">
        <v>3186185.1070620026</v>
      </c>
      <c r="BS59" s="43">
        <v>3111398.9273982854</v>
      </c>
      <c r="BT59" s="43">
        <v>3012752.6035713218</v>
      </c>
      <c r="BU59" s="43">
        <v>2887817.3872249261</v>
      </c>
      <c r="BV59" s="43">
        <v>2734159.5593085312</v>
      </c>
      <c r="BW59" s="43">
        <v>2549440.2534913374</v>
      </c>
      <c r="BX59" s="43">
        <v>2331572.8356314725</v>
      </c>
      <c r="BY59" s="43">
        <v>2078972.2944052848</v>
      </c>
      <c r="BZ59" s="43">
        <v>1790956.1387369905</v>
      </c>
      <c r="CA59" s="43">
        <v>1468403.8031536709</v>
      </c>
      <c r="CB59" s="43">
        <v>1114876.4016536954</v>
      </c>
      <c r="CC59" s="43">
        <v>738599.76541114855</v>
      </c>
      <c r="CD59" s="43">
        <v>356172.12020696956</v>
      </c>
      <c r="CE59" s="43">
        <v>0</v>
      </c>
    </row>
    <row r="60" spans="1:83" s="6" customFormat="1" ht="13.9" customHeight="1" outlineLevel="1" x14ac:dyDescent="0.25">
      <c r="A60" s="69"/>
      <c r="B60" s="16" t="s">
        <v>26</v>
      </c>
      <c r="C60" s="17" t="s">
        <v>23</v>
      </c>
      <c r="D60" s="18">
        <f>D44+D47+D50+D53+D56</f>
        <v>113.83693292642431</v>
      </c>
      <c r="E60" s="18">
        <f t="shared" ref="E60:BP60" si="63">E44+E47+E50+E53+E56</f>
        <v>115.92650379467838</v>
      </c>
      <c r="F60" s="18">
        <f t="shared" si="63"/>
        <v>119.02941281795816</v>
      </c>
      <c r="G60" s="18">
        <f t="shared" si="63"/>
        <v>120.07593126347896</v>
      </c>
      <c r="H60" s="18">
        <f t="shared" si="63"/>
        <v>122.71860574224961</v>
      </c>
      <c r="I60" s="18">
        <f t="shared" si="63"/>
        <v>126.0099385644705</v>
      </c>
      <c r="J60" s="18">
        <f t="shared" si="63"/>
        <v>129.28748331830823</v>
      </c>
      <c r="K60" s="18">
        <f t="shared" si="63"/>
        <v>133.20346146991616</v>
      </c>
      <c r="L60" s="18">
        <f t="shared" si="63"/>
        <v>136.65154031327393</v>
      </c>
      <c r="M60" s="18">
        <f t="shared" si="63"/>
        <v>137.3885702246653</v>
      </c>
      <c r="N60" s="18">
        <f t="shared" si="63"/>
        <v>138.88610072815626</v>
      </c>
      <c r="O60" s="18">
        <f t="shared" si="63"/>
        <v>140.67854587721865</v>
      </c>
      <c r="P60" s="18">
        <f t="shared" si="63"/>
        <v>144.31310654321462</v>
      </c>
      <c r="Q60" s="18">
        <f t="shared" si="63"/>
        <v>145.71675809004907</v>
      </c>
      <c r="R60" s="18">
        <f t="shared" si="63"/>
        <v>147.3765374215827</v>
      </c>
      <c r="S60" s="18">
        <f t="shared" si="63"/>
        <v>148.82218152872494</v>
      </c>
      <c r="T60" s="18">
        <f t="shared" si="63"/>
        <v>150.93508575621317</v>
      </c>
      <c r="U60" s="18">
        <f t="shared" si="63"/>
        <v>155.43348411138666</v>
      </c>
      <c r="V60" s="18">
        <f t="shared" si="63"/>
        <v>157.99454780081138</v>
      </c>
      <c r="W60" s="18">
        <f t="shared" si="63"/>
        <v>163.64449296708418</v>
      </c>
      <c r="X60" s="18">
        <f t="shared" si="63"/>
        <v>164.99352148895926</v>
      </c>
      <c r="Y60" s="18">
        <f t="shared" si="63"/>
        <v>167.89798164402958</v>
      </c>
      <c r="Z60" s="18">
        <f t="shared" si="63"/>
        <v>167.29783293062491</v>
      </c>
      <c r="AA60" s="18">
        <f t="shared" si="63"/>
        <v>168.14061292921787</v>
      </c>
      <c r="AB60" s="18">
        <f t="shared" si="63"/>
        <v>172.87551484087817</v>
      </c>
      <c r="AC60" s="18">
        <f t="shared" si="63"/>
        <v>174.81523839445313</v>
      </c>
      <c r="AD60" s="18">
        <f t="shared" si="63"/>
        <v>199.94422979014468</v>
      </c>
      <c r="AE60" s="18">
        <f t="shared" si="63"/>
        <v>203.26674321319285</v>
      </c>
      <c r="AF60" s="18">
        <f t="shared" si="63"/>
        <v>156.98667747282036</v>
      </c>
      <c r="AG60" s="18">
        <f t="shared" si="63"/>
        <v>164.42151308177114</v>
      </c>
      <c r="AH60" s="18">
        <f t="shared" si="63"/>
        <v>172.20845997444337</v>
      </c>
      <c r="AI60" s="18">
        <f t="shared" si="63"/>
        <v>180.36419402138026</v>
      </c>
      <c r="AJ60" s="18">
        <f t="shared" si="63"/>
        <v>188.90618085667737</v>
      </c>
      <c r="AK60" s="18">
        <f t="shared" si="63"/>
        <v>197.85271328091628</v>
      </c>
      <c r="AL60" s="18">
        <f t="shared" si="63"/>
        <v>207.22295043548738</v>
      </c>
      <c r="AM60" s="18">
        <f t="shared" si="63"/>
        <v>217.03695883219572</v>
      </c>
      <c r="AN60" s="18">
        <f t="shared" si="63"/>
        <v>227.31575532601522</v>
      </c>
      <c r="AO60" s="18">
        <f t="shared" si="63"/>
        <v>238.08135212301744</v>
      </c>
      <c r="AP60" s="18">
        <f t="shared" si="63"/>
        <v>249.35680391986062</v>
      </c>
      <c r="AQ60" s="18">
        <f t="shared" si="63"/>
        <v>261.16625727578963</v>
      </c>
      <c r="AR60" s="18">
        <f t="shared" si="63"/>
        <v>273.53500232287575</v>
      </c>
      <c r="AS60" s="18">
        <f t="shared" si="63"/>
        <v>286.48952692523665</v>
      </c>
      <c r="AT60" s="22">
        <f t="shared" si="63"/>
        <v>300.0575734032189</v>
      </c>
      <c r="AU60" s="18">
        <f t="shared" si="63"/>
        <v>300.0575734032189</v>
      </c>
      <c r="AV60" s="18">
        <f t="shared" si="63"/>
        <v>314.268197944017</v>
      </c>
      <c r="AW60" s="18">
        <f t="shared" si="63"/>
        <v>329.15183282596109</v>
      </c>
      <c r="AX60" s="18">
        <f t="shared" si="63"/>
        <v>344.74035158972401</v>
      </c>
      <c r="AY60" s="18">
        <f t="shared" si="63"/>
        <v>361.06713729601609</v>
      </c>
      <c r="AZ60" s="18">
        <f t="shared" si="63"/>
        <v>378.16715401593876</v>
      </c>
      <c r="BA60" s="18">
        <f t="shared" si="63"/>
        <v>396.07702170710047</v>
      </c>
      <c r="BB60" s="18">
        <f t="shared" si="63"/>
        <v>414.83509463583653</v>
      </c>
      <c r="BC60" s="18">
        <f t="shared" si="63"/>
        <v>434.48154351348069</v>
      </c>
      <c r="BD60" s="18">
        <f t="shared" si="63"/>
        <v>455.05844152258231</v>
      </c>
      <c r="BE60" s="18">
        <f t="shared" si="63"/>
        <v>476.60985441729429</v>
      </c>
      <c r="BF60" s="18">
        <f t="shared" si="63"/>
        <v>499.18193489088776</v>
      </c>
      <c r="BG60" s="18">
        <f t="shared" si="63"/>
        <v>522.82302141247669</v>
      </c>
      <c r="BH60" s="18">
        <f t="shared" si="63"/>
        <v>547.58374174461903</v>
      </c>
      <c r="BI60" s="18">
        <f t="shared" si="63"/>
        <v>573.51712136347419</v>
      </c>
      <c r="BJ60" s="18">
        <f t="shared" si="63"/>
        <v>600.67869701370307</v>
      </c>
      <c r="BK60" s="18">
        <f t="shared" si="63"/>
        <v>629.12663564129059</v>
      </c>
      <c r="BL60" s="18">
        <f t="shared" si="63"/>
        <v>658.92185895898331</v>
      </c>
      <c r="BM60" s="18">
        <f t="shared" si="63"/>
        <v>690.12817391110707</v>
      </c>
      <c r="BN60" s="18">
        <f t="shared" si="63"/>
        <v>722.81240931715183</v>
      </c>
      <c r="BO60" s="18">
        <f t="shared" si="63"/>
        <v>757.0445589867511</v>
      </c>
      <c r="BP60" s="18">
        <f t="shared" si="63"/>
        <v>792.89793161253726</v>
      </c>
      <c r="BQ60" s="18">
        <f t="shared" ref="BQ60:CE60" si="64">BQ44+BQ47+BQ50+BQ53+BQ56</f>
        <v>830.44930776187311</v>
      </c>
      <c r="BR60" s="18">
        <f t="shared" si="64"/>
        <v>869.77910430365614</v>
      </c>
      <c r="BS60" s="18">
        <f t="shared" si="64"/>
        <v>910.97154662232197</v>
      </c>
      <c r="BT60" s="18">
        <f t="shared" si="64"/>
        <v>954.1148489878442</v>
      </c>
      <c r="BU60" s="18">
        <f t="shared" si="64"/>
        <v>999.30140346799567</v>
      </c>
      <c r="BV60" s="18">
        <f t="shared" si="64"/>
        <v>1046.6279777874288</v>
      </c>
      <c r="BW60" s="18">
        <f t="shared" si="64"/>
        <v>1096.1959225572991</v>
      </c>
      <c r="BX60" s="18">
        <f t="shared" si="64"/>
        <v>1148.1113883192056</v>
      </c>
      <c r="BY60" s="18">
        <f t="shared" si="64"/>
        <v>1202.485552868267</v>
      </c>
      <c r="BZ60" s="18">
        <f t="shared" si="64"/>
        <v>1259.434859342135</v>
      </c>
      <c r="CA60" s="18">
        <f t="shared" si="64"/>
        <v>1319.081265585824</v>
      </c>
      <c r="CB60" s="18">
        <f t="shared" si="64"/>
        <v>1381.5525053263764</v>
      </c>
      <c r="CC60" s="18">
        <f t="shared" si="64"/>
        <v>1446.9823617166685</v>
      </c>
      <c r="CD60" s="18">
        <f t="shared" si="64"/>
        <v>1515.5109538341583</v>
      </c>
      <c r="CE60" s="18">
        <f t="shared" si="64"/>
        <v>1587.2850367481178</v>
      </c>
    </row>
    <row r="61" spans="1:83" s="15" customFormat="1" ht="13.9" customHeight="1" x14ac:dyDescent="0.25">
      <c r="A61" s="69"/>
      <c r="B61" s="16" t="s">
        <v>27</v>
      </c>
      <c r="C61" s="17" t="s">
        <v>23</v>
      </c>
      <c r="D61" s="18">
        <f>D45+D48+D51+D54+D57</f>
        <v>860.25759459096253</v>
      </c>
      <c r="E61" s="18">
        <f t="shared" ref="E61:BP61" si="65">E45+E48+E51+E54+E57</f>
        <v>875.61007006143166</v>
      </c>
      <c r="F61" s="18">
        <f t="shared" si="65"/>
        <v>893.99085744441959</v>
      </c>
      <c r="G61" s="18">
        <f t="shared" si="65"/>
        <v>906.667885944251</v>
      </c>
      <c r="H61" s="18">
        <f t="shared" si="65"/>
        <v>923.86605180212734</v>
      </c>
      <c r="I61" s="18">
        <f t="shared" si="65"/>
        <v>943.81156396796507</v>
      </c>
      <c r="J61" s="18">
        <f t="shared" si="65"/>
        <v>964.16349523510985</v>
      </c>
      <c r="K61" s="18">
        <f t="shared" si="65"/>
        <v>986.44018672681455</v>
      </c>
      <c r="L61" s="18">
        <f t="shared" si="65"/>
        <v>1005.7775028022496</v>
      </c>
      <c r="M61" s="18">
        <f t="shared" si="65"/>
        <v>1020.750243835949</v>
      </c>
      <c r="N61" s="18">
        <f t="shared" si="65"/>
        <v>1036.807518715576</v>
      </c>
      <c r="O61" s="18">
        <f t="shared" si="65"/>
        <v>1053.1885646487403</v>
      </c>
      <c r="P61" s="18">
        <f t="shared" si="65"/>
        <v>1073.7514244359634</v>
      </c>
      <c r="Q61" s="18">
        <f t="shared" si="65"/>
        <v>1088.5915450287596</v>
      </c>
      <c r="R61" s="18">
        <f t="shared" si="65"/>
        <v>1104.3446815586367</v>
      </c>
      <c r="S61" s="18">
        <f t="shared" si="65"/>
        <v>1120.3262501460488</v>
      </c>
      <c r="T61" s="18">
        <f t="shared" si="65"/>
        <v>1137.9840105085702</v>
      </c>
      <c r="U61" s="18">
        <f t="shared" si="65"/>
        <v>1162.6891519484136</v>
      </c>
      <c r="V61" s="18">
        <f t="shared" si="65"/>
        <v>1182.6846160684256</v>
      </c>
      <c r="W61" s="18">
        <f t="shared" si="65"/>
        <v>1217.8538245477439</v>
      </c>
      <c r="X61" s="18">
        <f t="shared" si="65"/>
        <v>1223.7592476003792</v>
      </c>
      <c r="Y61" s="18">
        <f t="shared" si="65"/>
        <v>1232.4810150413186</v>
      </c>
      <c r="Z61" s="18">
        <f t="shared" si="65"/>
        <v>1232.8355302702655</v>
      </c>
      <c r="AA61" s="18">
        <f t="shared" si="65"/>
        <v>1240.5131453216607</v>
      </c>
      <c r="AB61" s="18">
        <f t="shared" si="65"/>
        <v>1260.7901996492817</v>
      </c>
      <c r="AC61" s="18">
        <f t="shared" si="65"/>
        <v>1264.2975875798115</v>
      </c>
      <c r="AD61" s="18">
        <f t="shared" si="65"/>
        <v>1446.3296114396219</v>
      </c>
      <c r="AE61" s="18">
        <f t="shared" si="65"/>
        <v>1484.4732251392595</v>
      </c>
      <c r="AF61" s="18">
        <f t="shared" si="65"/>
        <v>1039.8543083619518</v>
      </c>
      <c r="AG61" s="18">
        <f t="shared" si="65"/>
        <v>1095.5039619407146</v>
      </c>
      <c r="AH61" s="18">
        <f t="shared" si="65"/>
        <v>1144.1568483917963</v>
      </c>
      <c r="AI61" s="18">
        <f t="shared" si="65"/>
        <v>1193.3439437251818</v>
      </c>
      <c r="AJ61" s="18">
        <f t="shared" si="65"/>
        <v>1258.3318622097365</v>
      </c>
      <c r="AK61" s="18">
        <f t="shared" si="65"/>
        <v>1346.7889462705098</v>
      </c>
      <c r="AL61" s="18">
        <f t="shared" si="65"/>
        <v>1389.6801845551563</v>
      </c>
      <c r="AM61" s="18">
        <f t="shared" si="65"/>
        <v>1425.358838824937</v>
      </c>
      <c r="AN61" s="18">
        <f t="shared" si="65"/>
        <v>1493.158025010619</v>
      </c>
      <c r="AO61" s="18">
        <f t="shared" si="65"/>
        <v>1563.2569375391231</v>
      </c>
      <c r="AP61" s="18">
        <f t="shared" si="65"/>
        <v>1620.7747914662573</v>
      </c>
      <c r="AQ61" s="18">
        <f t="shared" si="65"/>
        <v>1687.5876597418171</v>
      </c>
      <c r="AR61" s="18">
        <f t="shared" si="65"/>
        <v>1792.7231380526407</v>
      </c>
      <c r="AS61" s="18">
        <f t="shared" si="65"/>
        <v>1835.175124360559</v>
      </c>
      <c r="AT61" s="22">
        <f t="shared" si="65"/>
        <v>1906.2995159365937</v>
      </c>
      <c r="AU61" s="18">
        <f t="shared" si="65"/>
        <v>1880.0502131757048</v>
      </c>
      <c r="AV61" s="18">
        <f t="shared" si="65"/>
        <v>1935.398015548667</v>
      </c>
      <c r="AW61" s="18">
        <f t="shared" si="65"/>
        <v>1991.7714892237373</v>
      </c>
      <c r="AX61" s="18">
        <f t="shared" si="65"/>
        <v>2049.1436434347374</v>
      </c>
      <c r="AY61" s="18">
        <f t="shared" si="65"/>
        <v>2107.4826303520126</v>
      </c>
      <c r="AZ61" s="18">
        <f t="shared" si="65"/>
        <v>2166.7513455632761</v>
      </c>
      <c r="BA61" s="18">
        <f t="shared" si="65"/>
        <v>2226.9070016063765</v>
      </c>
      <c r="BB61" s="18">
        <f t="shared" si="65"/>
        <v>2287.9006728975501</v>
      </c>
      <c r="BC61" s="18">
        <f t="shared" si="65"/>
        <v>2349.6768103023201</v>
      </c>
      <c r="BD61" s="18">
        <f t="shared" si="65"/>
        <v>2412.1727234943014</v>
      </c>
      <c r="BE61" s="18">
        <f t="shared" si="65"/>
        <v>2475.3180291395929</v>
      </c>
      <c r="BF61" s="18">
        <f t="shared" si="65"/>
        <v>2539.0340628308195</v>
      </c>
      <c r="BG61" s="18">
        <f t="shared" si="65"/>
        <v>2603.233252574898</v>
      </c>
      <c r="BH61" s="18">
        <f t="shared" si="65"/>
        <v>2667.8184515119201</v>
      </c>
      <c r="BI61" s="18">
        <f t="shared" si="65"/>
        <v>2732.6822274087826</v>
      </c>
      <c r="BJ61" s="18">
        <f t="shared" si="65"/>
        <v>2797.7061063299579</v>
      </c>
      <c r="BK61" s="18">
        <f t="shared" si="65"/>
        <v>2862.7597677387307</v>
      </c>
      <c r="BL61" s="18">
        <f t="shared" si="65"/>
        <v>2927.7001881248116</v>
      </c>
      <c r="BM61" s="18">
        <f t="shared" si="65"/>
        <v>2992.3707300881288</v>
      </c>
      <c r="BN61" s="18">
        <f t="shared" si="65"/>
        <v>3056.6001736332291</v>
      </c>
      <c r="BO61" s="18">
        <f t="shared" si="65"/>
        <v>3120.2016862436531</v>
      </c>
      <c r="BP61" s="18">
        <f t="shared" si="65"/>
        <v>3182.9717281102885</v>
      </c>
      <c r="BQ61" s="18">
        <f t="shared" ref="BQ61:CE61" si="66">BQ45+BQ48+BQ51+BQ54+BQ57</f>
        <v>3244.688888681625</v>
      </c>
      <c r="BR61" s="18">
        <f t="shared" si="66"/>
        <v>3305.1126504862355</v>
      </c>
      <c r="BS61" s="18">
        <f t="shared" si="66"/>
        <v>3363.9820759483273</v>
      </c>
      <c r="BT61" s="18">
        <f t="shared" si="66"/>
        <v>3421.0144126749838</v>
      </c>
      <c r="BU61" s="18">
        <f t="shared" si="66"/>
        <v>3475.9036124381732</v>
      </c>
      <c r="BV61" s="18">
        <f t="shared" si="66"/>
        <v>3528.318758805005</v>
      </c>
      <c r="BW61" s="18">
        <f t="shared" si="66"/>
        <v>3577.9023980853108</v>
      </c>
      <c r="BX61" s="18">
        <f t="shared" si="66"/>
        <v>3624.2687679655182</v>
      </c>
      <c r="BY61" s="18">
        <f t="shared" si="66"/>
        <v>3667.00191788136</v>
      </c>
      <c r="BZ61" s="18">
        <f t="shared" si="66"/>
        <v>3705.6537148480211</v>
      </c>
      <c r="CA61" s="18">
        <f t="shared" si="66"/>
        <v>3739.7417281142257</v>
      </c>
      <c r="CB61" s="18">
        <f t="shared" si="66"/>
        <v>3768.7469856353737</v>
      </c>
      <c r="CC61" s="18">
        <f t="shared" si="66"/>
        <v>3792.1115949690575</v>
      </c>
      <c r="CD61" s="18">
        <f t="shared" si="66"/>
        <v>3809.2362207832716</v>
      </c>
      <c r="CE61" s="18">
        <f t="shared" si="66"/>
        <v>3819.4774107319186</v>
      </c>
    </row>
    <row r="62" spans="1:83" s="15" customFormat="1" ht="30" x14ac:dyDescent="0.25">
      <c r="A62" s="69"/>
      <c r="B62" s="31" t="s">
        <v>133</v>
      </c>
      <c r="C62" s="17" t="s">
        <v>23</v>
      </c>
      <c r="D62" s="19">
        <f>(D48*'02_Base Data'!$C$32)+(D51*'02_Base Data'!$C$33)+D58</f>
        <v>2856760.305406265</v>
      </c>
      <c r="E62" s="19">
        <f>(E48*'02_Base Data'!$C$32)+(E51*'02_Base Data'!$C$33)+E58</f>
        <v>2908366.2554749264</v>
      </c>
      <c r="F62" s="19">
        <f>(F48*'02_Base Data'!$C$32)+(F51*'02_Base Data'!$C$33)+F58</f>
        <v>2968357.5718219345</v>
      </c>
      <c r="G62" s="19">
        <f>(G48*'02_Base Data'!$C$32)+(G51*'02_Base Data'!$C$33)+G58</f>
        <v>3010625.6030057315</v>
      </c>
      <c r="H62" s="19">
        <f>(H48*'02_Base Data'!$C$32)+(H51*'02_Base Data'!$C$33)+H58</f>
        <v>3065572.3567305272</v>
      </c>
      <c r="I62" s="19">
        <f>(I48*'02_Base Data'!$C$32)+(I51*'02_Base Data'!$C$33)+I58</f>
        <v>3128340.6125671696</v>
      </c>
      <c r="J62" s="19">
        <f>(J48*'02_Base Data'!$C$32)+(J51*'02_Base Data'!$C$33)+J58</f>
        <v>3188795.064198642</v>
      </c>
      <c r="K62" s="19">
        <f>(K48*'02_Base Data'!$C$32)+(K51*'02_Base Data'!$C$33)+K58</f>
        <v>3267084.9266197109</v>
      </c>
      <c r="L62" s="19">
        <f>(L48*'02_Base Data'!$C$32)+(L51*'02_Base Data'!$C$33)+L58</f>
        <v>3327595.8145971675</v>
      </c>
      <c r="M62" s="19">
        <f>(M48*'02_Base Data'!$C$32)+(M51*'02_Base Data'!$C$33)+M58</f>
        <v>3385472.0597367324</v>
      </c>
      <c r="N62" s="19">
        <f>(N48*'02_Base Data'!$C$32)+(N51*'02_Base Data'!$C$33)+N58</f>
        <v>3436017.0660456014</v>
      </c>
      <c r="O62" s="19">
        <f>(O48*'02_Base Data'!$C$32)+(O51*'02_Base Data'!$C$33)+O58</f>
        <v>3488052.1256941319</v>
      </c>
      <c r="P62" s="19">
        <f>(P48*'02_Base Data'!$C$32)+(P51*'02_Base Data'!$C$33)+P58</f>
        <v>3558428.4260694995</v>
      </c>
      <c r="Q62" s="19">
        <f>(Q48*'02_Base Data'!$C$32)+(Q51*'02_Base Data'!$C$33)+Q58</f>
        <v>3608492.1647862149</v>
      </c>
      <c r="R62" s="19">
        <f>(R48*'02_Base Data'!$C$32)+(R51*'02_Base Data'!$C$33)+R58</f>
        <v>3662084.424231261</v>
      </c>
      <c r="S62" s="19">
        <f>(S48*'02_Base Data'!$C$32)+(S51*'02_Base Data'!$C$33)+S58</f>
        <v>3715354.1796234706</v>
      </c>
      <c r="T62" s="19">
        <f>(T48*'02_Base Data'!$C$32)+(T51*'02_Base Data'!$C$33)+T58</f>
        <v>3772281.3393337792</v>
      </c>
      <c r="U62" s="19">
        <f>(U48*'02_Base Data'!$C$32)+(U51*'02_Base Data'!$C$33)+U58</f>
        <v>3850838.5969774257</v>
      </c>
      <c r="V62" s="19">
        <f>(V48*'02_Base Data'!$C$32)+(V51*'02_Base Data'!$C$33)+V58</f>
        <v>3916494.722541247</v>
      </c>
      <c r="W62" s="19">
        <f>(W48*'02_Base Data'!$C$32)+(W51*'02_Base Data'!$C$33)+W58</f>
        <v>4029175.4649720467</v>
      </c>
      <c r="X62" s="19">
        <f>(X48*'02_Base Data'!$C$32)+(X51*'02_Base Data'!$C$33)+X58</f>
        <v>4045512.6387368115</v>
      </c>
      <c r="Y62" s="19">
        <f>(Y48*'02_Base Data'!$C$32)+(Y51*'02_Base Data'!$C$33)+Y58</f>
        <v>4068454.2248389279</v>
      </c>
      <c r="Z62" s="19">
        <f>(Z48*'02_Base Data'!$C$32)+(Z51*'02_Base Data'!$C$33)+Z58</f>
        <v>4063398.4443833996</v>
      </c>
      <c r="AA62" s="19">
        <f>(AA48*'02_Base Data'!$C$32)+(AA51*'02_Base Data'!$C$33)+AA58</f>
        <v>4081211.2724593827</v>
      </c>
      <c r="AB62" s="19">
        <f>(AB48*'02_Base Data'!$C$32)+(AB51*'02_Base Data'!$C$33)+AB58</f>
        <v>4099182.5437319512</v>
      </c>
      <c r="AC62" s="19">
        <f>(AC48*'02_Base Data'!$C$32)+(AC51*'02_Base Data'!$C$33)+AC58</f>
        <v>4115568.2730506137</v>
      </c>
      <c r="AD62" s="19">
        <f>(AD48*'02_Base Data'!$C$32)+(AD51*'02_Base Data'!$C$33)+AD58</f>
        <v>4697197.4169735508</v>
      </c>
      <c r="AE62" s="19">
        <f>(AE48*'02_Base Data'!$C$32)+(AE51*'02_Base Data'!$C$33)+AE58</f>
        <v>4784201.7335620979</v>
      </c>
      <c r="AF62" s="19">
        <f>(AF48*'02_Base Data'!$C$32)+(AF51*'02_Base Data'!$C$33)+AF58</f>
        <v>3322071.6198400008</v>
      </c>
      <c r="AG62" s="19">
        <f>(AG48*'02_Base Data'!$C$32)+(AG51*'02_Base Data'!$C$33)+AG58</f>
        <v>3486658.4307255633</v>
      </c>
      <c r="AH62" s="19">
        <f>(AH48*'02_Base Data'!$C$32)+(AH51*'02_Base Data'!$C$33)+AH58</f>
        <v>3613679.7763732215</v>
      </c>
      <c r="AI62" s="19">
        <f>(AI48*'02_Base Data'!$C$32)+(AI51*'02_Base Data'!$C$33)+AI58</f>
        <v>3764688.6108627487</v>
      </c>
      <c r="AJ62" s="19">
        <f>(AJ48*'02_Base Data'!$C$32)+(AJ51*'02_Base Data'!$C$33)+AJ58</f>
        <v>3979012.8283000505</v>
      </c>
      <c r="AK62" s="19">
        <f>(AK48*'02_Base Data'!$C$32)+(AK51*'02_Base Data'!$C$33)+AK58</f>
        <v>4224393.4583565285</v>
      </c>
      <c r="AL62" s="19">
        <f>(AL48*'02_Base Data'!$C$32)+(AL51*'02_Base Data'!$C$33)+AL58</f>
        <v>4363531.1868579471</v>
      </c>
      <c r="AM62" s="19">
        <f>(AM48*'02_Base Data'!$C$32)+(AM51*'02_Base Data'!$C$33)+AM58</f>
        <v>4547621.2544968743</v>
      </c>
      <c r="AN62" s="19">
        <f>(AN48*'02_Base Data'!$C$32)+(AN51*'02_Base Data'!$C$33)+AN58</f>
        <v>4661799.0788719989</v>
      </c>
      <c r="AO62" s="19">
        <f>(AO48*'02_Base Data'!$C$32)+(AO51*'02_Base Data'!$C$33)+AO58</f>
        <v>4890098.5760109955</v>
      </c>
      <c r="AP62" s="19">
        <f>(AP48*'02_Base Data'!$C$32)+(AP51*'02_Base Data'!$C$33)+AP58</f>
        <v>5097582.4197679283</v>
      </c>
      <c r="AQ62" s="19">
        <f>(AQ48*'02_Base Data'!$C$32)+(AQ51*'02_Base Data'!$C$33)+AQ58</f>
        <v>5308332.0837795651</v>
      </c>
      <c r="AR62" s="19">
        <f>(AR48*'02_Base Data'!$C$32)+(AR51*'02_Base Data'!$C$33)+AR58</f>
        <v>5634604.4697608445</v>
      </c>
      <c r="AS62" s="19">
        <f>(AS48*'02_Base Data'!$C$32)+(AS51*'02_Base Data'!$C$33)+AS58</f>
        <v>5851706.6837775726</v>
      </c>
      <c r="AT62" s="51">
        <f>(AT48*'02_Base Data'!$C$32)+(AT51*'02_Base Data'!$C$33)+AT58</f>
        <v>6050950.4778229902</v>
      </c>
      <c r="AU62" s="19">
        <f>(AU48*'02_Base Data'!$C$32)+(AU51*'02_Base Data'!$C$33)+AU58</f>
        <v>5902848.9465123601</v>
      </c>
      <c r="AV62" s="19">
        <f>(AV48*'02_Base Data'!$C$32)+(AV51*'02_Base Data'!$C$33)+AV58</f>
        <v>6038648.7032046448</v>
      </c>
      <c r="AW62" s="19">
        <f>(AW48*'02_Base Data'!$C$32)+(AW51*'02_Base Data'!$C$33)+AW58</f>
        <v>6174071.5999771096</v>
      </c>
      <c r="AX62" s="19">
        <f>(AX48*'02_Base Data'!$C$32)+(AX51*'02_Base Data'!$C$33)+AX58</f>
        <v>6308777.3505671164</v>
      </c>
      <c r="AY62" s="19">
        <f>(AY48*'02_Base Data'!$C$32)+(AY51*'02_Base Data'!$C$33)+AY58</f>
        <v>6442394.28230209</v>
      </c>
      <c r="AZ62" s="19">
        <f>(AZ48*'02_Base Data'!$C$32)+(AZ51*'02_Base Data'!$C$33)+AZ58</f>
        <v>6574517.1264408827</v>
      </c>
      <c r="BA62" s="19">
        <f>(BA48*'02_Base Data'!$C$32)+(BA51*'02_Base Data'!$C$33)+BA58</f>
        <v>6704704.6696155807</v>
      </c>
      <c r="BB62" s="19">
        <f>(BB48*'02_Base Data'!$C$32)+(BB51*'02_Base Data'!$C$33)+BB58</f>
        <v>6832477.2581733111</v>
      </c>
      <c r="BC62" s="19">
        <f>(BC48*'02_Base Data'!$C$32)+(BC51*'02_Base Data'!$C$33)+BC58</f>
        <v>6957314.1467525624</v>
      </c>
      <c r="BD62" s="19">
        <f>(BD48*'02_Base Data'!$C$32)+(BD51*'02_Base Data'!$C$33)+BD58</f>
        <v>7078650.6819376303</v>
      </c>
      <c r="BE62" s="19">
        <f>(BE48*'02_Base Data'!$C$32)+(BE51*'02_Base Data'!$C$33)+BE58</f>
        <v>7195875.3113168236</v>
      </c>
      <c r="BF62" s="19">
        <f>(BF48*'02_Base Data'!$C$32)+(BF51*'02_Base Data'!$C$33)+BF58</f>
        <v>7308326.4077237453</v>
      </c>
      <c r="BG62" s="19">
        <f>(BG48*'02_Base Data'!$C$32)+(BG51*'02_Base Data'!$C$33)+BG58</f>
        <v>7415288.8978643594</v>
      </c>
      <c r="BH62" s="19">
        <f>(BH48*'02_Base Data'!$C$32)+(BH51*'02_Base Data'!$C$33)+BH58</f>
        <v>7515990.6839244626</v>
      </c>
      <c r="BI62" s="19">
        <f>(BI48*'02_Base Data'!$C$32)+(BI51*'02_Base Data'!$C$33)+BI58</f>
        <v>7609598.8461105535</v>
      </c>
      <c r="BJ62" s="19">
        <f>(BJ48*'02_Base Data'!$C$32)+(BJ51*'02_Base Data'!$C$33)+BJ58</f>
        <v>7695215.6134003885</v>
      </c>
      <c r="BK62" s="19">
        <f>(BK48*'02_Base Data'!$C$32)+(BK51*'02_Base Data'!$C$33)+BK58</f>
        <v>7771874.0890656803</v>
      </c>
      <c r="BL62" s="19">
        <f>(BL48*'02_Base Data'!$C$32)+(BL51*'02_Base Data'!$C$33)+BL58</f>
        <v>7838533.7167764278</v>
      </c>
      <c r="BM62" s="19">
        <f>(BM48*'02_Base Data'!$C$32)+(BM51*'02_Base Data'!$C$33)+BM58</f>
        <v>7894075.4723023986</v>
      </c>
      <c r="BN62" s="19">
        <f>(BN48*'02_Base Data'!$C$32)+(BN51*'02_Base Data'!$C$33)+BN58</f>
        <v>7937296.7649896853</v>
      </c>
      <c r="BO62" s="19">
        <f>(BO48*'02_Base Data'!$C$32)+(BO51*'02_Base Data'!$C$33)+BO58</f>
        <v>7966906.0323072188</v>
      </c>
      <c r="BP62" s="19">
        <f>(BP48*'02_Base Data'!$C$32)+(BP51*'02_Base Data'!$C$33)+BP58</f>
        <v>7981517.0098266099</v>
      </c>
      <c r="BQ62" s="19">
        <f>(BQ48*'02_Base Data'!$C$32)+(BQ51*'02_Base Data'!$C$33)+BQ58</f>
        <v>7979642.6580167925</v>
      </c>
      <c r="BR62" s="19">
        <f>(BR48*'02_Base Data'!$C$32)+(BR51*'02_Base Data'!$C$33)+BR58</f>
        <v>7959688.7261991417</v>
      </c>
      <c r="BS62" s="19">
        <f>(BS48*'02_Base Data'!$C$32)+(BS51*'02_Base Data'!$C$33)+BS58</f>
        <v>7919946.932917105</v>
      </c>
      <c r="BT62" s="19">
        <f>(BT48*'02_Base Data'!$C$32)+(BT51*'02_Base Data'!$C$33)+BT58</f>
        <v>7858587.740822956</v>
      </c>
      <c r="BU62" s="19">
        <f>(BU48*'02_Base Data'!$C$32)+(BU51*'02_Base Data'!$C$33)+BU58</f>
        <v>7773652.70297061</v>
      </c>
      <c r="BV62" s="19">
        <f>(BV48*'02_Base Data'!$C$32)+(BV51*'02_Base Data'!$C$33)+BV58</f>
        <v>7663046.3561238945</v>
      </c>
      <c r="BW62" s="19">
        <f>(BW48*'02_Base Data'!$C$32)+(BW51*'02_Base Data'!$C$33)+BW58</f>
        <v>7524527.6353406757</v>
      </c>
      <c r="BX62" s="19">
        <f>(BX48*'02_Base Data'!$C$32)+(BX51*'02_Base Data'!$C$33)+BX58</f>
        <v>7355700.7826711219</v>
      </c>
      <c r="BY62" s="19">
        <f>(BY48*'02_Base Data'!$C$32)+(BY51*'02_Base Data'!$C$33)+BY58</f>
        <v>7154005.7213096563</v>
      </c>
      <c r="BZ62" s="19">
        <f>(BZ48*'02_Base Data'!$C$32)+(BZ51*'02_Base Data'!$C$33)+BZ58</f>
        <v>6916707.864959782</v>
      </c>
      <c r="CA62" s="19">
        <f>(CA48*'02_Base Data'!$C$32)+(CA51*'02_Base Data'!$C$33)+CA58</f>
        <v>6640887.3305058088</v>
      </c>
      <c r="CB62" s="19">
        <f>(CB48*'02_Base Data'!$C$32)+(CB51*'02_Base Data'!$C$33)+CB58</f>
        <v>6323427.5203300808</v>
      </c>
      <c r="CC62" s="19">
        <f>(CC48*'02_Base Data'!$C$32)+(CC51*'02_Base Data'!$C$33)+CC58</f>
        <v>5961003.038764149</v>
      </c>
      <c r="CD62" s="19">
        <f>(CD48*'02_Base Data'!$C$32)+(CD51*'02_Base Data'!$C$33)+CD58</f>
        <v>5550066.9052128121</v>
      </c>
      <c r="CE62" s="19">
        <f>(CE48*'02_Base Data'!$C$32)+(CE51*'02_Base Data'!$C$33)+CE58</f>
        <v>5086837.0244348571</v>
      </c>
    </row>
    <row r="63" spans="1:83" s="15" customFormat="1" ht="30" x14ac:dyDescent="0.25">
      <c r="A63" s="69"/>
      <c r="B63" s="31" t="s">
        <v>134</v>
      </c>
      <c r="C63" s="17" t="s">
        <v>23</v>
      </c>
      <c r="D63" s="19">
        <f>(D57*'02_Base Data'!C$46)</f>
        <v>12745.085394642858</v>
      </c>
      <c r="E63" s="19">
        <f>(E57*'02_Base Data'!D$46)</f>
        <v>8956.212364653471</v>
      </c>
      <c r="F63" s="19">
        <f>(F57*'02_Base Data'!E$46)</f>
        <v>8637.217698408549</v>
      </c>
      <c r="G63" s="19">
        <f>(G57*'02_Base Data'!F$46)</f>
        <v>8360.5738057044837</v>
      </c>
      <c r="H63" s="19">
        <f>(H57*'02_Base Data'!G$46)</f>
        <v>10446.181569180213</v>
      </c>
      <c r="I63" s="19">
        <f>(I57*'02_Base Data'!H$46)</f>
        <v>15237.958152185931</v>
      </c>
      <c r="J63" s="19">
        <f>(J57*'02_Base Data'!I$46)</f>
        <v>26937.63894909143</v>
      </c>
      <c r="K63" s="19">
        <f>(K57*'02_Base Data'!J$46)</f>
        <v>9388.1135190225577</v>
      </c>
      <c r="L63" s="19">
        <f>(L57*'02_Base Data'!K$46)</f>
        <v>9599.8653956938597</v>
      </c>
      <c r="M63" s="19">
        <f>(M57*'02_Base Data'!L$46)</f>
        <v>7847.7850152402143</v>
      </c>
      <c r="N63" s="19">
        <f>(N57*'02_Base Data'!M$46)</f>
        <v>11754.275934240643</v>
      </c>
      <c r="O63" s="19">
        <f>(O57*'02_Base Data'!N$46)</f>
        <v>15589.376555781626</v>
      </c>
      <c r="P63" s="19">
        <f>(P57*'02_Base Data'!O$46)</f>
        <v>10457.72351737445</v>
      </c>
      <c r="Q63" s="19">
        <f>(Q57*'02_Base Data'!P$46)</f>
        <v>8204.73201117807</v>
      </c>
      <c r="R63" s="19">
        <f>(R57*'02_Base Data'!Q$46)</f>
        <v>1597.0628305409539</v>
      </c>
      <c r="S63" s="19">
        <f>(S57*'02_Base Data'!R$46)</f>
        <v>454.27612267750283</v>
      </c>
      <c r="T63" s="19">
        <f>(T57*'02_Base Data'!S$46)</f>
        <v>417.10058058894509</v>
      </c>
      <c r="U63" s="19">
        <f>(U57*'02_Base Data'!T$46)</f>
        <v>428.93593558505489</v>
      </c>
      <c r="V63" s="19">
        <f>(V57*'02_Base Data'!U$46)</f>
        <v>441.37851750241555</v>
      </c>
      <c r="W63" s="19">
        <f>(W57*'02_Base Data'!V$46)</f>
        <v>761.73243011037869</v>
      </c>
      <c r="X63" s="19">
        <f>(X57*'02_Base Data'!W$46)</f>
        <v>658.44162980188219</v>
      </c>
      <c r="Y63" s="19">
        <f>(Y57*'02_Base Data'!X$46)</f>
        <v>5556.9076749885062</v>
      </c>
      <c r="Z63" s="19">
        <f>(Z57*'02_Base Data'!Y$46)</f>
        <v>10572.446784189458</v>
      </c>
      <c r="AA63" s="19">
        <f>(AA57*'02_Base Data'!Z$46)</f>
        <v>25881.417446658303</v>
      </c>
      <c r="AB63" s="19">
        <f>(AB57*'02_Base Data'!AA$46)</f>
        <v>119572.9375130525</v>
      </c>
      <c r="AC63" s="19">
        <f>(AC57*'02_Base Data'!AB$46)</f>
        <v>113814.00382844709</v>
      </c>
      <c r="AD63" s="19">
        <f>(AD57*'02_Base Data'!AC$46)</f>
        <v>143508.74209136289</v>
      </c>
      <c r="AE63" s="19">
        <f>(AE57*'02_Base Data'!AD$46)</f>
        <v>193462.74797808856</v>
      </c>
      <c r="AF63" s="19">
        <f>(AF57*'02_Base Data'!AE$46)</f>
        <v>161672.90335013464</v>
      </c>
      <c r="AG63" s="19">
        <f>(AG57*'02_Base Data'!AF$46)</f>
        <v>186893.17417794431</v>
      </c>
      <c r="AH63" s="19">
        <f>(AH57*'02_Base Data'!AG$46)</f>
        <v>227913.64930525227</v>
      </c>
      <c r="AI63" s="19">
        <f>(AI57*'02_Base Data'!AH$46)</f>
        <v>242172.86009857987</v>
      </c>
      <c r="AJ63" s="19">
        <f>(AJ57*'02_Base Data'!AI$46)</f>
        <v>245793.05369256661</v>
      </c>
      <c r="AK63" s="19">
        <f>(AK57*'02_Base Data'!AJ$46)</f>
        <v>308318.37758716563</v>
      </c>
      <c r="AL63" s="19">
        <f>(AL57*'02_Base Data'!AK$46)</f>
        <v>311859.10003981442</v>
      </c>
      <c r="AM63" s="19">
        <f>(AM57*'02_Base Data'!AL$46)</f>
        <v>230143.64204669555</v>
      </c>
      <c r="AN63" s="19">
        <f>(AN57*'02_Base Data'!AM$46)</f>
        <v>358374.52431450679</v>
      </c>
      <c r="AO63" s="19">
        <f>(AO57*'02_Base Data'!AN$46)</f>
        <v>366665.92471413891</v>
      </c>
      <c r="AP63" s="19">
        <f>(AP57*'02_Base Data'!AO$46)</f>
        <v>347873.49927533307</v>
      </c>
      <c r="AQ63" s="19">
        <f>(AQ57*'02_Base Data'!AP$46)</f>
        <v>360614.69336951367</v>
      </c>
      <c r="AR63" s="19">
        <f>(AR57*'02_Base Data'!AQ$46)</f>
        <v>391655.24886992888</v>
      </c>
      <c r="AS63" s="19">
        <f>(AS57*'02_Base Data'!AR$46)</f>
        <v>296449.9286541011</v>
      </c>
      <c r="AT63" s="51">
        <f>(AT57*'02_Base Data'!AS$46)</f>
        <v>339568.01209848881</v>
      </c>
      <c r="AU63" s="19">
        <f>(AU57*'02_Base Data'!AT$46)</f>
        <v>404873.05897675041</v>
      </c>
      <c r="AV63" s="19">
        <f>(AV57*'02_Base Data'!AU$46)</f>
        <v>454289.12440729962</v>
      </c>
      <c r="AW63" s="19">
        <f>(AW57*'02_Base Data'!AV$46)</f>
        <v>507477.74100478814</v>
      </c>
      <c r="AX63" s="19">
        <f>(AX57*'02_Base Data'!AW$46)</f>
        <v>564685.40510822297</v>
      </c>
      <c r="AY63" s="19">
        <f>(AY57*'02_Base Data'!AX$46)</f>
        <v>626173.49942608352</v>
      </c>
      <c r="AZ63" s="19">
        <f>(AZ57*'02_Base Data'!AY$46)</f>
        <v>692219.15018725651</v>
      </c>
      <c r="BA63" s="19">
        <f>(BA57*'02_Base Data'!AZ$46)</f>
        <v>763116.13209152978</v>
      </c>
      <c r="BB63" s="19">
        <f>(BB57*'02_Base Data'!BA$46)</f>
        <v>839175.82366464974</v>
      </c>
      <c r="BC63" s="19">
        <f>(BC57*'02_Base Data'!BB$46)</f>
        <v>920728.21576248284</v>
      </c>
      <c r="BD63" s="19">
        <f>(BD57*'02_Base Data'!BC$46)</f>
        <v>1008122.976115727</v>
      </c>
      <c r="BE63" s="19">
        <f>(BE57*'02_Base Data'!BD$46)</f>
        <v>1101730.572961279</v>
      </c>
      <c r="BF63" s="19">
        <f>(BF57*'02_Base Data'!BE$46)</f>
        <v>1201943.4609692073</v>
      </c>
      <c r="BG63" s="19">
        <f>(BG57*'02_Base Data'!BF$46)</f>
        <v>1309177.3328456841</v>
      </c>
      <c r="BH63" s="19">
        <f>(BH57*'02_Base Data'!BG$46)</f>
        <v>1423872.4401727046</v>
      </c>
      <c r="BI63" s="19">
        <f>(BI57*'02_Base Data'!BH$46)</f>
        <v>1546494.9872353864</v>
      </c>
      <c r="BJ63" s="19">
        <f>(BJ57*'02_Base Data'!BI$46)</f>
        <v>1677538.6017876179</v>
      </c>
      <c r="BK63" s="19">
        <f>(BK57*'02_Base Data'!BJ$46)</f>
        <v>1817525.8869173483</v>
      </c>
      <c r="BL63" s="19">
        <f>(BL57*'02_Base Data'!BK$46)</f>
        <v>1967010.0583943678</v>
      </c>
      <c r="BM63" s="19">
        <f>(BM57*'02_Base Data'!BL$46)</f>
        <v>2126576.6721167061</v>
      </c>
      <c r="BN63" s="19">
        <f>(BN57*'02_Base Data'!BM$46)</f>
        <v>2296845.4465172444</v>
      </c>
      <c r="BO63" s="19">
        <f>(BO57*'02_Base Data'!BN$46)</f>
        <v>2478472.1850505583</v>
      </c>
      <c r="BP63" s="19">
        <f>(BP57*'02_Base Data'!BO$46)</f>
        <v>2672150.8041519839</v>
      </c>
      <c r="BQ63" s="19">
        <f>(BQ57*'02_Base Data'!BP$46)</f>
        <v>2878615.4723471412</v>
      </c>
      <c r="BR63" s="19">
        <f>(BR57*'02_Base Data'!BQ$46)</f>
        <v>3098642.8664914262</v>
      </c>
      <c r="BS63" s="19">
        <f>(BS57*'02_Base Data'!BR$46)</f>
        <v>3333054.5514360522</v>
      </c>
      <c r="BT63" s="19">
        <f>(BT57*'02_Base Data'!BS$46)</f>
        <v>3582719.4897509255</v>
      </c>
      <c r="BU63" s="19">
        <f>(BU57*'02_Base Data'!BT$46)</f>
        <v>3848556.6884857938</v>
      </c>
      <c r="BV63" s="19">
        <f>(BV57*'02_Base Data'!BU$46)</f>
        <v>4131537.9903206918</v>
      </c>
      <c r="BW63" s="19">
        <f>(BW57*'02_Base Data'!BV$46)</f>
        <v>4432691.0168456361</v>
      </c>
      <c r="BX63" s="19">
        <f>(BX57*'02_Base Data'!BW$46)</f>
        <v>4753102.2721187463</v>
      </c>
      <c r="BY63" s="19">
        <f>(BY57*'02_Base Data'!BX$46)</f>
        <v>5093920.4150826847</v>
      </c>
      <c r="BZ63" s="19">
        <f>(BZ57*'02_Base Data'!BY$46)</f>
        <v>5456359.7098724656</v>
      </c>
      <c r="CA63" s="19">
        <f>(CA57*'02_Base Data'!BZ$46)</f>
        <v>5841703.6635245578</v>
      </c>
      <c r="CB63" s="19">
        <f>(CB57*'02_Base Data'!CA$46)</f>
        <v>6251308.8610989712</v>
      </c>
      <c r="CC63" s="19">
        <f>(CC57*'02_Base Data'!CB$46)</f>
        <v>6686609.0087540392</v>
      </c>
      <c r="CD63" s="19">
        <f>(CD57*'02_Base Data'!CC$46)</f>
        <v>7149119.1958690044</v>
      </c>
      <c r="CE63" s="19">
        <f>(CE57*'02_Base Data'!CD$46)</f>
        <v>7640440.3878942197</v>
      </c>
    </row>
    <row r="64" spans="1:83" s="15" customFormat="1" ht="30" x14ac:dyDescent="0.25">
      <c r="A64" s="69"/>
      <c r="B64" s="31" t="s">
        <v>135</v>
      </c>
      <c r="C64" s="17" t="s">
        <v>23</v>
      </c>
      <c r="D64" s="19">
        <f>D65-(D63+D62)</f>
        <v>-1991475.6541380058</v>
      </c>
      <c r="E64" s="19">
        <f t="shared" ref="E64:BP64" si="67">E65-(E63+E62)</f>
        <v>-2035478.4649001968</v>
      </c>
      <c r="F64" s="19">
        <f t="shared" si="67"/>
        <v>-2071720.9837282649</v>
      </c>
      <c r="G64" s="19">
        <f t="shared" si="67"/>
        <v>-2109970.7826403705</v>
      </c>
      <c r="H64" s="19">
        <f t="shared" si="67"/>
        <v>-2142655.2976323743</v>
      </c>
      <c r="I64" s="19">
        <f t="shared" si="67"/>
        <v>-2172954.8309747512</v>
      </c>
      <c r="J64" s="19">
        <f t="shared" si="67"/>
        <v>-2191056.8838543352</v>
      </c>
      <c r="K64" s="19">
        <f t="shared" si="67"/>
        <v>-2270210.9594622813</v>
      </c>
      <c r="L64" s="19">
        <f t="shared" si="67"/>
        <v>-2308279.7646899428</v>
      </c>
      <c r="M64" s="19">
        <f t="shared" si="67"/>
        <v>-2354268.7272716677</v>
      </c>
      <c r="N64" s="19">
        <f t="shared" si="67"/>
        <v>-2393558.2051390326</v>
      </c>
      <c r="O64" s="19">
        <f t="shared" si="67"/>
        <v>-2430371.4606598001</v>
      </c>
      <c r="P64" s="19">
        <f t="shared" si="67"/>
        <v>-2481537.5267796223</v>
      </c>
      <c r="Q64" s="19">
        <f t="shared" si="67"/>
        <v>-2526445.1855692347</v>
      </c>
      <c r="R64" s="19">
        <f t="shared" si="67"/>
        <v>-2585694.6300505316</v>
      </c>
      <c r="S64" s="19">
        <f t="shared" si="67"/>
        <v>-2633308.9185795952</v>
      </c>
      <c r="T64" s="19">
        <f t="shared" si="67"/>
        <v>-2680244.8902085931</v>
      </c>
      <c r="U64" s="19">
        <f t="shared" si="67"/>
        <v>-2724794.2657304453</v>
      </c>
      <c r="V64" s="19">
        <f t="shared" si="67"/>
        <v>-2778671.8805153128</v>
      </c>
      <c r="W64" s="19">
        <f t="shared" si="67"/>
        <v>-2595824.4266479639</v>
      </c>
      <c r="X64" s="19">
        <f t="shared" si="67"/>
        <v>-2584076.5884958897</v>
      </c>
      <c r="Y64" s="19">
        <f t="shared" si="67"/>
        <v>-2558306.8116423702</v>
      </c>
      <c r="Z64" s="19">
        <f t="shared" si="67"/>
        <v>-2538091.5332341939</v>
      </c>
      <c r="AA64" s="19">
        <f t="shared" si="67"/>
        <v>-2491244.5877607139</v>
      </c>
      <c r="AB64" s="19">
        <f t="shared" si="67"/>
        <v>-2310567.9031050405</v>
      </c>
      <c r="AC64" s="19">
        <f t="shared" si="67"/>
        <v>-2393196.4114228562</v>
      </c>
      <c r="AD64" s="19">
        <f t="shared" si="67"/>
        <v>-2651455.1359815099</v>
      </c>
      <c r="AE64" s="19">
        <f t="shared" si="67"/>
        <v>-2460742.7741059707</v>
      </c>
      <c r="AF64" s="19">
        <f t="shared" si="67"/>
        <v>-1751068.9450376634</v>
      </c>
      <c r="AG64" s="19">
        <f t="shared" si="67"/>
        <v>-2035907.1245925345</v>
      </c>
      <c r="AH64" s="19">
        <f t="shared" si="67"/>
        <v>-1965332.3217881885</v>
      </c>
      <c r="AI64" s="19">
        <f t="shared" si="67"/>
        <v>-1969803.1700808327</v>
      </c>
      <c r="AJ64" s="19">
        <f t="shared" si="67"/>
        <v>-2108296.9719443559</v>
      </c>
      <c r="AK64" s="19">
        <f t="shared" si="67"/>
        <v>-1883433.4472360881</v>
      </c>
      <c r="AL64" s="19">
        <f t="shared" si="67"/>
        <v>-2074821.1352937603</v>
      </c>
      <c r="AM64" s="19">
        <f t="shared" si="67"/>
        <v>-2599204.6653157645</v>
      </c>
      <c r="AN64" s="19">
        <f t="shared" si="67"/>
        <v>-2045211.8017429993</v>
      </c>
      <c r="AO64" s="19">
        <f t="shared" si="67"/>
        <v>-2192990.4193384745</v>
      </c>
      <c r="AP64" s="19">
        <f t="shared" si="67"/>
        <v>-2522788.8101777351</v>
      </c>
      <c r="AQ64" s="19">
        <f t="shared" si="67"/>
        <v>-2632849.1453805398</v>
      </c>
      <c r="AR64" s="19">
        <f t="shared" si="67"/>
        <v>-2558182.1412011571</v>
      </c>
      <c r="AS64" s="19">
        <f t="shared" si="67"/>
        <v>-3181771.2388909054</v>
      </c>
      <c r="AT64" s="51">
        <f t="shared" si="67"/>
        <v>-3121534.4128531427</v>
      </c>
      <c r="AU64" s="19">
        <f t="shared" si="67"/>
        <v>-2676865.2826728495</v>
      </c>
      <c r="AV64" s="19">
        <f t="shared" si="67"/>
        <v>-2635308.7737660892</v>
      </c>
      <c r="AW64" s="19">
        <f t="shared" si="67"/>
        <v>-2574121.8856142224</v>
      </c>
      <c r="AX64" s="19">
        <f t="shared" si="67"/>
        <v>-2472022.4029542012</v>
      </c>
      <c r="AY64" s="19">
        <f t="shared" si="67"/>
        <v>-2349924.8123966558</v>
      </c>
      <c r="AZ64" s="19">
        <f t="shared" si="67"/>
        <v>-2267313.6031055525</v>
      </c>
      <c r="BA64" s="19">
        <f t="shared" si="67"/>
        <v>-2060870.799275877</v>
      </c>
      <c r="BB64" s="19">
        <f t="shared" si="67"/>
        <v>-1851705.5533776069</v>
      </c>
      <c r="BC64" s="19">
        <f t="shared" si="67"/>
        <v>-1675133.6643079845</v>
      </c>
      <c r="BD64" s="19">
        <f t="shared" si="67"/>
        <v>-1473503.64070246</v>
      </c>
      <c r="BE64" s="19">
        <f t="shared" si="67"/>
        <v>-1242563.2262312518</v>
      </c>
      <c r="BF64" s="19">
        <f t="shared" si="67"/>
        <v>-987737.16131727863</v>
      </c>
      <c r="BG64" s="19">
        <f t="shared" si="67"/>
        <v>-709049.92829393223</v>
      </c>
      <c r="BH64" s="19">
        <f t="shared" si="67"/>
        <v>-388950.70829106122</v>
      </c>
      <c r="BI64" s="19">
        <f t="shared" si="67"/>
        <v>-53632.429317520931</v>
      </c>
      <c r="BJ64" s="19">
        <f t="shared" si="67"/>
        <v>300296.86098189652</v>
      </c>
      <c r="BK64" s="19">
        <f t="shared" si="67"/>
        <v>686854.31191005185</v>
      </c>
      <c r="BL64" s="19">
        <f t="shared" si="67"/>
        <v>1106832.5398558211</v>
      </c>
      <c r="BM64" s="19">
        <f t="shared" si="67"/>
        <v>1560108.4306735098</v>
      </c>
      <c r="BN64" s="19">
        <f t="shared" si="67"/>
        <v>2048103.8011359125</v>
      </c>
      <c r="BO64" s="19">
        <f t="shared" si="67"/>
        <v>2572619.8843424805</v>
      </c>
      <c r="BP64" s="19">
        <f t="shared" si="67"/>
        <v>3131207.0452314764</v>
      </c>
      <c r="BQ64" s="19">
        <f t="shared" ref="BQ64:CE64" si="68">BQ65-(BQ63+BQ62)</f>
        <v>3727963.9330220781</v>
      </c>
      <c r="BR64" s="19">
        <f t="shared" si="68"/>
        <v>4367026.469884498</v>
      </c>
      <c r="BS64" s="19">
        <f t="shared" si="68"/>
        <v>5049824.007175751</v>
      </c>
      <c r="BT64" s="19">
        <f t="shared" si="68"/>
        <v>5778011.7189314924</v>
      </c>
      <c r="BU64" s="19">
        <f t="shared" si="68"/>
        <v>6553784.1005958244</v>
      </c>
      <c r="BV64" s="19">
        <f t="shared" si="68"/>
        <v>7379633.9301796015</v>
      </c>
      <c r="BW64" s="19">
        <f t="shared" si="68"/>
        <v>8258387.2223505899</v>
      </c>
      <c r="BX64" s="19">
        <f t="shared" si="68"/>
        <v>9194459.3077688366</v>
      </c>
      <c r="BY64" s="19">
        <f t="shared" si="68"/>
        <v>10192691.813729327</v>
      </c>
      <c r="BZ64" s="19">
        <f t="shared" si="68"/>
        <v>11258703.59616215</v>
      </c>
      <c r="CA64" s="19">
        <f t="shared" si="68"/>
        <v>12400178.574741293</v>
      </c>
      <c r="CB64" s="19">
        <f t="shared" si="68"/>
        <v>13628013.20631755</v>
      </c>
      <c r="CC64" s="19">
        <f t="shared" si="68"/>
        <v>14958265.679222478</v>
      </c>
      <c r="CD64" s="19">
        <f t="shared" si="68"/>
        <v>16415899.054622246</v>
      </c>
      <c r="CE64" s="19">
        <f t="shared" si="68"/>
        <v>18042276.517870076</v>
      </c>
    </row>
    <row r="65" spans="1:83" s="15" customFormat="1" x14ac:dyDescent="0.25">
      <c r="A65" s="69"/>
      <c r="B65" s="31" t="s">
        <v>136</v>
      </c>
      <c r="C65" s="17" t="s">
        <v>23</v>
      </c>
      <c r="D65" s="19">
        <f>(D48*'02_Base Data'!$C$63)+(D51*'02_Base Data'!$C$64)+(D57*'02_Base Data'!C$76)+D59</f>
        <v>878029.73666290194</v>
      </c>
      <c r="E65" s="19">
        <f>(E48*'02_Base Data'!$C$63)+(E51*'02_Base Data'!$C$64)+(E57*'02_Base Data'!D$76)+E59</f>
        <v>881844.00293938327</v>
      </c>
      <c r="F65" s="19">
        <f>(F48*'02_Base Data'!$C$63)+(F51*'02_Base Data'!$C$64)+(F57*'02_Base Data'!E$76)+F59</f>
        <v>905273.80579207838</v>
      </c>
      <c r="G65" s="19">
        <f>(G48*'02_Base Data'!$C$63)+(G51*'02_Base Data'!$C$64)+(G57*'02_Base Data'!F$76)+G59</f>
        <v>909015.39417106553</v>
      </c>
      <c r="H65" s="19">
        <f>(H48*'02_Base Data'!$C$63)+(H51*'02_Base Data'!$C$64)+(H57*'02_Base Data'!G$76)+H59</f>
        <v>933363.2406673329</v>
      </c>
      <c r="I65" s="19">
        <f>(I48*'02_Base Data'!$C$63)+(I51*'02_Base Data'!$C$64)+(I57*'02_Base Data'!H$76)+I59</f>
        <v>970623.7397446048</v>
      </c>
      <c r="J65" s="19">
        <f>(J48*'02_Base Data'!$C$63)+(J51*'02_Base Data'!$C$64)+(J57*'02_Base Data'!I$76)+J59</f>
        <v>1024675.8192933986</v>
      </c>
      <c r="K65" s="19">
        <f>(K48*'02_Base Data'!$C$63)+(K51*'02_Base Data'!$C$64)+(K57*'02_Base Data'!J$76)+K59</f>
        <v>1006262.0806764521</v>
      </c>
      <c r="L65" s="19">
        <f>(L48*'02_Base Data'!$C$63)+(L51*'02_Base Data'!$C$64)+(L57*'02_Base Data'!K$76)+L59</f>
        <v>1028915.9153029189</v>
      </c>
      <c r="M65" s="19">
        <f>(M48*'02_Base Data'!$C$63)+(M51*'02_Base Data'!$C$64)+(M57*'02_Base Data'!L$76)+M59</f>
        <v>1039051.117480305</v>
      </c>
      <c r="N65" s="19">
        <f>(N48*'02_Base Data'!$C$63)+(N51*'02_Base Data'!$C$64)+(N57*'02_Base Data'!M$76)+N59</f>
        <v>1054213.1368408094</v>
      </c>
      <c r="O65" s="19">
        <f>(O48*'02_Base Data'!$C$63)+(O51*'02_Base Data'!$C$64)+(O57*'02_Base Data'!N$76)+O59</f>
        <v>1073270.0415901134</v>
      </c>
      <c r="P65" s="19">
        <f>(P48*'02_Base Data'!$C$63)+(P51*'02_Base Data'!$C$64)+(P57*'02_Base Data'!O$76)+P59</f>
        <v>1087348.6228072518</v>
      </c>
      <c r="Q65" s="19">
        <f>(Q48*'02_Base Data'!$C$63)+(Q51*'02_Base Data'!$C$64)+(Q57*'02_Base Data'!P$76)+Q59</f>
        <v>1090251.7112281583</v>
      </c>
      <c r="R65" s="19">
        <f>(R48*'02_Base Data'!$C$63)+(R51*'02_Base Data'!$C$64)+(R57*'02_Base Data'!Q$76)+R59</f>
        <v>1077986.8570112702</v>
      </c>
      <c r="S65" s="19">
        <f>(S48*'02_Base Data'!$C$63)+(S51*'02_Base Data'!$C$64)+(S57*'02_Base Data'!R$76)+S59</f>
        <v>1082499.5371665529</v>
      </c>
      <c r="T65" s="19">
        <f>(T48*'02_Base Data'!$C$63)+(T51*'02_Base Data'!$C$64)+(T57*'02_Base Data'!S$76)+T59</f>
        <v>1092453.549705775</v>
      </c>
      <c r="U65" s="19">
        <f>(U48*'02_Base Data'!$C$63)+(U51*'02_Base Data'!$C$64)+(U57*'02_Base Data'!T$76)+U59</f>
        <v>1126473.2671825653</v>
      </c>
      <c r="V65" s="19">
        <f>(V48*'02_Base Data'!$C$63)+(V51*'02_Base Data'!$C$64)+(V57*'02_Base Data'!U$76)+V59</f>
        <v>1138264.2205434365</v>
      </c>
      <c r="W65" s="19">
        <f>(W48*'02_Base Data'!$C$63)+(W51*'02_Base Data'!$C$64)+(W57*'02_Base Data'!V$76)+W59</f>
        <v>1434112.7707541927</v>
      </c>
      <c r="X65" s="19">
        <f>(X48*'02_Base Data'!$C$63)+(X51*'02_Base Data'!$C$64)+(X57*'02_Base Data'!W$76)+X59</f>
        <v>1462094.4918707239</v>
      </c>
      <c r="Y65" s="19">
        <f>(Y48*'02_Base Data'!$C$63)+(Y51*'02_Base Data'!$C$64)+(Y57*'02_Base Data'!X$76)+Y59</f>
        <v>1515704.3208715466</v>
      </c>
      <c r="Z65" s="19">
        <f>(Z48*'02_Base Data'!$C$63)+(Z51*'02_Base Data'!$C$64)+(Z57*'02_Base Data'!Y$76)+Z59</f>
        <v>1535879.3579333951</v>
      </c>
      <c r="AA65" s="19">
        <f>(AA48*'02_Base Data'!$C$63)+(AA51*'02_Base Data'!$C$64)+(AA57*'02_Base Data'!Z$76)+AA59</f>
        <v>1615848.1021453273</v>
      </c>
      <c r="AB65" s="19">
        <f>(AB48*'02_Base Data'!$C$63)+(AB51*'02_Base Data'!$C$64)+(AB57*'02_Base Data'!AA$76)+AB59</f>
        <v>1908187.5781399631</v>
      </c>
      <c r="AC65" s="19">
        <f>(AC48*'02_Base Data'!$C$63)+(AC51*'02_Base Data'!$C$64)+(AC57*'02_Base Data'!AB$76)+AC59</f>
        <v>1836185.8654562046</v>
      </c>
      <c r="AD65" s="19">
        <f>(AD48*'02_Base Data'!$C$63)+(AD51*'02_Base Data'!$C$64)+(AD57*'02_Base Data'!AC$76)+AD59</f>
        <v>2189251.0230834042</v>
      </c>
      <c r="AE65" s="19">
        <f>(AE48*'02_Base Data'!$C$63)+(AE51*'02_Base Data'!$C$64)+(AE57*'02_Base Data'!AD$76)+AE59</f>
        <v>2516921.7074342156</v>
      </c>
      <c r="AF65" s="19">
        <f>(AF48*'02_Base Data'!$C$63)+(AF51*'02_Base Data'!$C$64)+(AF57*'02_Base Data'!AE$76)+AF59</f>
        <v>1732675.5781524722</v>
      </c>
      <c r="AG65" s="19">
        <f>(AG48*'02_Base Data'!$C$63)+(AG51*'02_Base Data'!$C$64)+(AG57*'02_Base Data'!AF$76)+AG59</f>
        <v>1637644.480310973</v>
      </c>
      <c r="AH65" s="19">
        <f>(AH48*'02_Base Data'!$C$63)+(AH51*'02_Base Data'!$C$64)+(AH57*'02_Base Data'!AG$76)+AH59</f>
        <v>1876261.1038902854</v>
      </c>
      <c r="AI65" s="19">
        <f>(AI48*'02_Base Data'!$C$63)+(AI51*'02_Base Data'!$C$64)+(AI57*'02_Base Data'!AH$76)+AI59</f>
        <v>2037058.3008804959</v>
      </c>
      <c r="AJ65" s="19">
        <f>(AJ48*'02_Base Data'!$C$63)+(AJ51*'02_Base Data'!$C$64)+(AJ57*'02_Base Data'!AI$76)+AJ59</f>
        <v>2116508.9100482608</v>
      </c>
      <c r="AK65" s="19">
        <f>(AK48*'02_Base Data'!$C$63)+(AK51*'02_Base Data'!$C$64)+(AK57*'02_Base Data'!AJ$76)+AK59</f>
        <v>2649278.3887076061</v>
      </c>
      <c r="AL65" s="19">
        <f>(AL48*'02_Base Data'!$C$63)+(AL51*'02_Base Data'!$C$64)+(AL57*'02_Base Data'!AK$76)+AL59</f>
        <v>2600569.1516040014</v>
      </c>
      <c r="AM65" s="19">
        <f>(AM48*'02_Base Data'!$C$63)+(AM51*'02_Base Data'!$C$64)+(AM57*'02_Base Data'!AL$76)+AM59</f>
        <v>2178560.2312278054</v>
      </c>
      <c r="AN65" s="19">
        <f>(AN48*'02_Base Data'!$C$63)+(AN51*'02_Base Data'!$C$64)+(AN57*'02_Base Data'!AM$76)+AN59</f>
        <v>2974961.8014435065</v>
      </c>
      <c r="AO65" s="19">
        <f>(AO48*'02_Base Data'!$C$63)+(AO51*'02_Base Data'!$C$64)+(AO57*'02_Base Data'!AN$76)+AO59</f>
        <v>3063774.0813866598</v>
      </c>
      <c r="AP65" s="19">
        <f>(AP48*'02_Base Data'!$C$63)+(AP51*'02_Base Data'!$C$64)+(AP57*'02_Base Data'!AO$76)+AP59</f>
        <v>2922667.1088655265</v>
      </c>
      <c r="AQ65" s="19">
        <f>(AQ48*'02_Base Data'!$C$63)+(AQ51*'02_Base Data'!$C$64)+(AQ57*'02_Base Data'!AP$76)+AQ59</f>
        <v>3036097.6317685386</v>
      </c>
      <c r="AR65" s="19">
        <f>(AR48*'02_Base Data'!$C$63)+(AR51*'02_Base Data'!$C$64)+(AR57*'02_Base Data'!AQ$76)+AR59</f>
        <v>3468077.5774296159</v>
      </c>
      <c r="AS65" s="19">
        <f>(AS48*'02_Base Data'!$C$63)+(AS51*'02_Base Data'!$C$64)+(AS57*'02_Base Data'!AR$76)+AS59</f>
        <v>2966385.3735407679</v>
      </c>
      <c r="AT65" s="51">
        <f>(AT48*'02_Base Data'!$C$63)+(AT51*'02_Base Data'!$C$64)+(AT57*'02_Base Data'!AS$76)+AT59</f>
        <v>3268984.0770683358</v>
      </c>
      <c r="AU65" s="19">
        <f>(AU48*'02_Base Data'!$C$63)+(AU51*'02_Base Data'!$C$64)+(AU57*'02_Base Data'!AT$76)+AU59</f>
        <v>3630856.7228162615</v>
      </c>
      <c r="AV65" s="19">
        <f>(AV48*'02_Base Data'!$C$63)+(AV51*'02_Base Data'!$C$64)+(AV57*'02_Base Data'!AU$76)+AV59</f>
        <v>3857629.0538458554</v>
      </c>
      <c r="AW65" s="19">
        <f>(AW48*'02_Base Data'!$C$63)+(AW51*'02_Base Data'!$C$64)+(AW57*'02_Base Data'!AV$76)+AW59</f>
        <v>4107427.4553676755</v>
      </c>
      <c r="AX65" s="19">
        <f>(AX48*'02_Base Data'!$C$63)+(AX51*'02_Base Data'!$C$64)+(AX57*'02_Base Data'!AW$76)+AX59</f>
        <v>4401440.3527211379</v>
      </c>
      <c r="AY65" s="19">
        <f>(AY48*'02_Base Data'!$C$63)+(AY51*'02_Base Data'!$C$64)+(AY57*'02_Base Data'!AX$76)+AY59</f>
        <v>4718642.9693315178</v>
      </c>
      <c r="AZ65" s="19">
        <f>(AZ48*'02_Base Data'!$C$63)+(AZ51*'02_Base Data'!$C$64)+(AZ57*'02_Base Data'!AY$76)+AZ59</f>
        <v>4999422.6735225869</v>
      </c>
      <c r="BA65" s="19">
        <f>(BA48*'02_Base Data'!$C$63)+(BA51*'02_Base Data'!$C$64)+(BA57*'02_Base Data'!AZ$76)+BA59</f>
        <v>5406950.0024312334</v>
      </c>
      <c r="BB65" s="19">
        <f>(BB48*'02_Base Data'!$C$63)+(BB51*'02_Base Data'!$C$64)+(BB57*'02_Base Data'!BA$76)+BB59</f>
        <v>5819947.5284603536</v>
      </c>
      <c r="BC65" s="19">
        <f>(BC48*'02_Base Data'!$C$63)+(BC51*'02_Base Data'!$C$64)+(BC57*'02_Base Data'!BB$76)+BC59</f>
        <v>6202908.6982070608</v>
      </c>
      <c r="BD65" s="19">
        <f>(BD48*'02_Base Data'!$C$63)+(BD51*'02_Base Data'!$C$64)+(BD57*'02_Base Data'!BC$76)+BD59</f>
        <v>6613270.0173508972</v>
      </c>
      <c r="BE65" s="19">
        <f>(BE48*'02_Base Data'!$C$63)+(BE51*'02_Base Data'!$C$64)+(BE57*'02_Base Data'!BD$76)+BE59</f>
        <v>7055042.6580468509</v>
      </c>
      <c r="BF65" s="19">
        <f>(BF48*'02_Base Data'!$C$63)+(BF51*'02_Base Data'!$C$64)+(BF57*'02_Base Data'!BE$76)+BF59</f>
        <v>7522532.7073756745</v>
      </c>
      <c r="BG65" s="19">
        <f>(BG48*'02_Base Data'!$C$63)+(BG51*'02_Base Data'!$C$64)+(BG57*'02_Base Data'!BF$76)+BG59</f>
        <v>8015416.3024161123</v>
      </c>
      <c r="BH65" s="19">
        <f>(BH48*'02_Base Data'!$C$63)+(BH51*'02_Base Data'!$C$64)+(BH57*'02_Base Data'!BG$76)+BH59</f>
        <v>8550912.4158061054</v>
      </c>
      <c r="BI65" s="19">
        <f>(BI48*'02_Base Data'!$C$63)+(BI51*'02_Base Data'!$C$64)+(BI57*'02_Base Data'!BH$76)+BI59</f>
        <v>9102461.4040284194</v>
      </c>
      <c r="BJ65" s="19">
        <f>(BJ48*'02_Base Data'!$C$63)+(BJ51*'02_Base Data'!$C$64)+(BJ57*'02_Base Data'!BI$76)+BJ59</f>
        <v>9673051.0761699025</v>
      </c>
      <c r="BK65" s="19">
        <f>(BK48*'02_Base Data'!$C$63)+(BK51*'02_Base Data'!$C$64)+(BK57*'02_Base Data'!BJ$76)+BK59</f>
        <v>10276254.287893081</v>
      </c>
      <c r="BL65" s="19">
        <f>(BL48*'02_Base Data'!$C$63)+(BL51*'02_Base Data'!$C$64)+(BL57*'02_Base Data'!BK$76)+BL59</f>
        <v>10912376.315026617</v>
      </c>
      <c r="BM65" s="19">
        <f>(BM48*'02_Base Data'!$C$63)+(BM51*'02_Base Data'!$C$64)+(BM57*'02_Base Data'!BL$76)+BM59</f>
        <v>11580760.575092614</v>
      </c>
      <c r="BN65" s="19">
        <f>(BN48*'02_Base Data'!$C$63)+(BN51*'02_Base Data'!$C$64)+(BN57*'02_Base Data'!BM$76)+BN59</f>
        <v>12282246.012642842</v>
      </c>
      <c r="BO65" s="19">
        <f>(BO48*'02_Base Data'!$C$63)+(BO51*'02_Base Data'!$C$64)+(BO57*'02_Base Data'!BN$76)+BO59</f>
        <v>13017998.101700258</v>
      </c>
      <c r="BP65" s="19">
        <f>(BP48*'02_Base Data'!$C$63)+(BP51*'02_Base Data'!$C$64)+(BP57*'02_Base Data'!BO$76)+BP59</f>
        <v>13784874.85921007</v>
      </c>
      <c r="BQ65" s="19">
        <f>(BQ48*'02_Base Data'!$C$63)+(BQ51*'02_Base Data'!$C$64)+(BQ57*'02_Base Data'!BP$76)+BQ59</f>
        <v>14586222.063386012</v>
      </c>
      <c r="BR65" s="19">
        <f>(BR48*'02_Base Data'!$C$63)+(BR51*'02_Base Data'!$C$64)+(BR57*'02_Base Data'!BQ$76)+BR59</f>
        <v>15425358.062575066</v>
      </c>
      <c r="BS65" s="19">
        <f>(BS48*'02_Base Data'!$C$63)+(BS51*'02_Base Data'!$C$64)+(BS57*'02_Base Data'!BR$76)+BS59</f>
        <v>16302825.491528908</v>
      </c>
      <c r="BT65" s="19">
        <f>(BT48*'02_Base Data'!$C$63)+(BT51*'02_Base Data'!$C$64)+(BT57*'02_Base Data'!BS$76)+BT59</f>
        <v>17219318.949505374</v>
      </c>
      <c r="BU65" s="19">
        <f>(BU48*'02_Base Data'!$C$63)+(BU51*'02_Base Data'!$C$64)+(BU57*'02_Base Data'!BT$76)+BU59</f>
        <v>18175993.492052227</v>
      </c>
      <c r="BV65" s="19">
        <f>(BV48*'02_Base Data'!$C$63)+(BV51*'02_Base Data'!$C$64)+(BV57*'02_Base Data'!BU$76)+BV59</f>
        <v>19174218.276624188</v>
      </c>
      <c r="BW65" s="19">
        <f>(BW48*'02_Base Data'!$C$63)+(BW51*'02_Base Data'!$C$64)+(BW57*'02_Base Data'!BV$76)+BW59</f>
        <v>20215605.874536902</v>
      </c>
      <c r="BX65" s="19">
        <f>(BX48*'02_Base Data'!$C$63)+(BX51*'02_Base Data'!$C$64)+(BX57*'02_Base Data'!BW$76)+BX59</f>
        <v>21303262.362558704</v>
      </c>
      <c r="BY65" s="19">
        <f>(BY48*'02_Base Data'!$C$63)+(BY51*'02_Base Data'!$C$64)+(BY57*'02_Base Data'!BX$76)+BY59</f>
        <v>22440617.950121667</v>
      </c>
      <c r="BZ65" s="19">
        <f>(BZ48*'02_Base Data'!$C$63)+(BZ51*'02_Base Data'!$C$64)+(BZ57*'02_Base Data'!BY$76)+BZ59</f>
        <v>23631771.170994397</v>
      </c>
      <c r="CA65" s="19">
        <f>(CA48*'02_Base Data'!$C$63)+(CA51*'02_Base Data'!$C$64)+(CA57*'02_Base Data'!BZ$76)+CA59</f>
        <v>24882769.56877166</v>
      </c>
      <c r="CB65" s="19">
        <f>(CB48*'02_Base Data'!$C$63)+(CB51*'02_Base Data'!$C$64)+(CB57*'02_Base Data'!CA$76)+CB59</f>
        <v>26202749.587746602</v>
      </c>
      <c r="CC65" s="19">
        <f>(CC48*'02_Base Data'!$C$63)+(CC51*'02_Base Data'!$C$64)+(CC57*'02_Base Data'!CB$76)+CC59</f>
        <v>27605877.726740666</v>
      </c>
      <c r="CD65" s="19">
        <f>(CD48*'02_Base Data'!$C$63)+(CD51*'02_Base Data'!$C$64)+(CD57*'02_Base Data'!CC$76)+CD59</f>
        <v>29115085.155704062</v>
      </c>
      <c r="CE65" s="19">
        <f>(CE48*'02_Base Data'!$C$63)+(CE51*'02_Base Data'!$C$64)+(CE57*'02_Base Data'!CD$76)+CE59</f>
        <v>30769553.930199154</v>
      </c>
    </row>
    <row r="67" spans="1:83" x14ac:dyDescent="0.25">
      <c r="A67" s="69" t="s">
        <v>80</v>
      </c>
      <c r="B67" s="64" t="s">
        <v>70</v>
      </c>
      <c r="C67" s="68"/>
      <c r="D67" s="20">
        <v>1</v>
      </c>
    </row>
    <row r="68" spans="1:83" x14ac:dyDescent="0.25">
      <c r="A68" s="69"/>
      <c r="B68" s="66" t="s">
        <v>69</v>
      </c>
      <c r="C68" s="67"/>
      <c r="D68" s="50">
        <v>0.125</v>
      </c>
      <c r="E68">
        <v>0.125</v>
      </c>
      <c r="F68">
        <v>0.125</v>
      </c>
      <c r="G68">
        <v>0.125</v>
      </c>
      <c r="H68">
        <v>0.125</v>
      </c>
      <c r="I68">
        <v>0.125</v>
      </c>
      <c r="J68">
        <v>0.125</v>
      </c>
      <c r="K68">
        <v>0.125</v>
      </c>
      <c r="L68">
        <v>0.125</v>
      </c>
      <c r="M68">
        <v>0.125</v>
      </c>
      <c r="N68">
        <v>0.125</v>
      </c>
      <c r="O68">
        <v>0.125</v>
      </c>
      <c r="P68">
        <v>0.125</v>
      </c>
      <c r="Q68">
        <v>0.125</v>
      </c>
      <c r="R68">
        <v>0.125</v>
      </c>
      <c r="S68">
        <v>0.125</v>
      </c>
      <c r="T68">
        <v>0.125</v>
      </c>
      <c r="U68">
        <v>0.125</v>
      </c>
      <c r="V68">
        <v>0.125</v>
      </c>
      <c r="W68">
        <v>0.12578333333333333</v>
      </c>
      <c r="X68">
        <v>0.12589523809523809</v>
      </c>
      <c r="Y68">
        <v>0.12600714285714285</v>
      </c>
      <c r="Z68">
        <v>0.12611904761904763</v>
      </c>
      <c r="AA68">
        <v>0.12623095238095239</v>
      </c>
      <c r="AB68">
        <v>0.12634285714285715</v>
      </c>
      <c r="AC68">
        <v>0.1264547619047619</v>
      </c>
      <c r="AD68">
        <v>0.12656666666666666</v>
      </c>
      <c r="AE68">
        <v>0.12667857142857142</v>
      </c>
      <c r="AF68">
        <v>0.12679047619047618</v>
      </c>
      <c r="AG68">
        <v>0.12690238095238096</v>
      </c>
      <c r="AH68">
        <v>0.12701428571428572</v>
      </c>
      <c r="AI68">
        <v>0.12712619047619048</v>
      </c>
      <c r="AJ68">
        <v>0.12723809523809523</v>
      </c>
      <c r="AK68">
        <v>0.12734999999999999</v>
      </c>
      <c r="AL68">
        <v>0.12803541666666668</v>
      </c>
      <c r="AM68">
        <v>0.12872083333333334</v>
      </c>
      <c r="AN68">
        <v>0.12940625</v>
      </c>
      <c r="AO68">
        <v>0.13009166666666666</v>
      </c>
      <c r="AP68">
        <v>0.13077708333333335</v>
      </c>
      <c r="AQ68">
        <v>0.13146250000000001</v>
      </c>
      <c r="AR68">
        <v>0.13214791666666667</v>
      </c>
      <c r="AS68">
        <v>0.13283333333333333</v>
      </c>
      <c r="AT68" s="2">
        <v>0.13439999999999999</v>
      </c>
      <c r="AU68">
        <f t="shared" ref="AU68:CD68" si="69">AT68+($AT$68-$CE$68)/($AT$1-$CE$1)</f>
        <v>0.13752432432432432</v>
      </c>
      <c r="AV68">
        <f t="shared" si="69"/>
        <v>0.14064864864864865</v>
      </c>
      <c r="AW68">
        <f t="shared" si="69"/>
        <v>0.14377297297297298</v>
      </c>
      <c r="AX68">
        <f t="shared" si="69"/>
        <v>0.14689729729729731</v>
      </c>
      <c r="AY68">
        <f t="shared" si="69"/>
        <v>0.15002162162162164</v>
      </c>
      <c r="AZ68">
        <f t="shared" si="69"/>
        <v>0.15314594594594597</v>
      </c>
      <c r="BA68">
        <f t="shared" si="69"/>
        <v>0.1562702702702703</v>
      </c>
      <c r="BB68">
        <f t="shared" si="69"/>
        <v>0.15939459459459462</v>
      </c>
      <c r="BC68">
        <f t="shared" si="69"/>
        <v>0.16251891891891895</v>
      </c>
      <c r="BD68">
        <f t="shared" si="69"/>
        <v>0.16564324324324328</v>
      </c>
      <c r="BE68">
        <f t="shared" si="69"/>
        <v>0.16876756756756761</v>
      </c>
      <c r="BF68">
        <f t="shared" si="69"/>
        <v>0.17189189189189194</v>
      </c>
      <c r="BG68">
        <f t="shared" si="69"/>
        <v>0.17501621621621627</v>
      </c>
      <c r="BH68">
        <f t="shared" si="69"/>
        <v>0.1781405405405406</v>
      </c>
      <c r="BI68">
        <f t="shared" si="69"/>
        <v>0.18126486486486493</v>
      </c>
      <c r="BJ68">
        <f t="shared" si="69"/>
        <v>0.18438918918918926</v>
      </c>
      <c r="BK68">
        <f t="shared" si="69"/>
        <v>0.18751351351351359</v>
      </c>
      <c r="BL68">
        <f t="shared" si="69"/>
        <v>0.19063783783783791</v>
      </c>
      <c r="BM68">
        <f t="shared" si="69"/>
        <v>0.19376216216216224</v>
      </c>
      <c r="BN68">
        <f t="shared" si="69"/>
        <v>0.19688648648648657</v>
      </c>
      <c r="BO68">
        <f t="shared" si="69"/>
        <v>0.2000108108108109</v>
      </c>
      <c r="BP68">
        <f t="shared" si="69"/>
        <v>0.20313513513513523</v>
      </c>
      <c r="BQ68">
        <f t="shared" si="69"/>
        <v>0.20625945945945956</v>
      </c>
      <c r="BR68">
        <f t="shared" si="69"/>
        <v>0.20938378378378389</v>
      </c>
      <c r="BS68">
        <f t="shared" si="69"/>
        <v>0.21250810810810822</v>
      </c>
      <c r="BT68">
        <f t="shared" si="69"/>
        <v>0.21563243243243255</v>
      </c>
      <c r="BU68">
        <f t="shared" si="69"/>
        <v>0.21875675675675688</v>
      </c>
      <c r="BV68">
        <f t="shared" si="69"/>
        <v>0.22188108108108121</v>
      </c>
      <c r="BW68">
        <f t="shared" si="69"/>
        <v>0.22500540540540553</v>
      </c>
      <c r="BX68">
        <f t="shared" si="69"/>
        <v>0.22812972972972986</v>
      </c>
      <c r="BY68">
        <f t="shared" si="69"/>
        <v>0.23125405405405419</v>
      </c>
      <c r="BZ68">
        <f t="shared" si="69"/>
        <v>0.23437837837837852</v>
      </c>
      <c r="CA68">
        <f t="shared" si="69"/>
        <v>0.23750270270270285</v>
      </c>
      <c r="CB68">
        <f t="shared" si="69"/>
        <v>0.24062702702702718</v>
      </c>
      <c r="CC68">
        <f t="shared" si="69"/>
        <v>0.24375135135135151</v>
      </c>
      <c r="CD68">
        <f t="shared" si="69"/>
        <v>0.24687567567567584</v>
      </c>
      <c r="CE68">
        <f>(0.13+0.12*$D$67)</f>
        <v>0.25</v>
      </c>
    </row>
    <row r="69" spans="1:83" ht="14.45" customHeight="1" x14ac:dyDescent="0.25">
      <c r="A69" s="69"/>
      <c r="B69" s="4" t="s">
        <v>25</v>
      </c>
      <c r="C69" s="12" t="s">
        <v>19</v>
      </c>
      <c r="D69">
        <f>D16</f>
        <v>6.3248366017147895E-3</v>
      </c>
      <c r="E69">
        <f t="shared" ref="E69:BP69" si="70">E16</f>
        <v>6.2108316599905232E-3</v>
      </c>
      <c r="F69">
        <f t="shared" si="70"/>
        <v>6.0489250762007663E-3</v>
      </c>
      <c r="G69">
        <f t="shared" si="70"/>
        <v>5.9962058376222451E-3</v>
      </c>
      <c r="H69">
        <f t="shared" si="70"/>
        <v>5.867080999210848E-3</v>
      </c>
      <c r="I69">
        <f t="shared" si="70"/>
        <v>5.7138350212878339E-3</v>
      </c>
      <c r="J69">
        <f t="shared" si="70"/>
        <v>5.5689845723684355E-3</v>
      </c>
      <c r="K69">
        <f t="shared" si="70"/>
        <v>6.7565811734048948E-3</v>
      </c>
      <c r="L69">
        <f t="shared" si="70"/>
        <v>6.5860948068111654E-3</v>
      </c>
      <c r="M69">
        <f t="shared" si="70"/>
        <v>6.5507632733077473E-3</v>
      </c>
      <c r="N69">
        <f t="shared" si="70"/>
        <v>6.480130087038607E-3</v>
      </c>
      <c r="O69">
        <f t="shared" si="70"/>
        <v>6.3975639951915752E-3</v>
      </c>
      <c r="P69">
        <f t="shared" si="70"/>
        <v>6.2364397909381464E-3</v>
      </c>
      <c r="Q69">
        <f t="shared" si="70"/>
        <v>6.1763657920787945E-3</v>
      </c>
      <c r="R69">
        <f t="shared" si="70"/>
        <v>6.1068065225706588E-3</v>
      </c>
      <c r="S69">
        <f t="shared" si="70"/>
        <v>6.047485601642563E-3</v>
      </c>
      <c r="T69">
        <f t="shared" si="70"/>
        <v>5.9628282946329603E-3</v>
      </c>
      <c r="U69">
        <f t="shared" si="70"/>
        <v>5.7902581618452459E-3</v>
      </c>
      <c r="V69">
        <f t="shared" si="70"/>
        <v>5.6963991006490798E-3</v>
      </c>
      <c r="W69">
        <f t="shared" si="70"/>
        <v>6.5996721332824424E-3</v>
      </c>
      <c r="X69">
        <f t="shared" si="70"/>
        <v>7.6366634800525465E-3</v>
      </c>
      <c r="Y69">
        <f t="shared" si="70"/>
        <v>7.5045571582355308E-3</v>
      </c>
      <c r="Z69">
        <f t="shared" si="70"/>
        <v>8.6074037826726624E-3</v>
      </c>
      <c r="AA69">
        <f t="shared" si="70"/>
        <v>9.634792997227689E-3</v>
      </c>
      <c r="AB69">
        <f t="shared" si="70"/>
        <v>9.3709048472891913E-3</v>
      </c>
      <c r="AC69">
        <f t="shared" si="70"/>
        <v>1.029658522066869E-2</v>
      </c>
      <c r="AD69">
        <f t="shared" si="70"/>
        <v>9.0025103594598595E-3</v>
      </c>
      <c r="AE69">
        <f t="shared" si="70"/>
        <v>1.5054110434536607E-2</v>
      </c>
      <c r="AF69">
        <f t="shared" si="70"/>
        <v>0</v>
      </c>
      <c r="AG69">
        <f t="shared" si="70"/>
        <v>0</v>
      </c>
      <c r="AH69">
        <f t="shared" si="70"/>
        <v>0</v>
      </c>
      <c r="AI69">
        <f t="shared" si="70"/>
        <v>0</v>
      </c>
      <c r="AJ69">
        <f t="shared" si="70"/>
        <v>0</v>
      </c>
      <c r="AK69">
        <f t="shared" si="70"/>
        <v>0</v>
      </c>
      <c r="AL69">
        <f t="shared" si="70"/>
        <v>0</v>
      </c>
      <c r="AM69">
        <f t="shared" si="70"/>
        <v>0</v>
      </c>
      <c r="AN69">
        <f t="shared" si="70"/>
        <v>0</v>
      </c>
      <c r="AO69">
        <f t="shared" si="70"/>
        <v>0</v>
      </c>
      <c r="AP69">
        <f t="shared" si="70"/>
        <v>0</v>
      </c>
      <c r="AQ69">
        <f t="shared" si="70"/>
        <v>0</v>
      </c>
      <c r="AR69">
        <f t="shared" si="70"/>
        <v>0</v>
      </c>
      <c r="AS69">
        <f t="shared" si="70"/>
        <v>6.2399308963277883E-4</v>
      </c>
      <c r="AT69" s="2">
        <f t="shared" si="70"/>
        <v>6.0392922668659431E-4</v>
      </c>
      <c r="AU69">
        <f t="shared" si="70"/>
        <v>0</v>
      </c>
      <c r="AV69">
        <f t="shared" si="70"/>
        <v>0</v>
      </c>
      <c r="AW69">
        <f t="shared" si="70"/>
        <v>0</v>
      </c>
      <c r="AX69">
        <f t="shared" si="70"/>
        <v>0</v>
      </c>
      <c r="AY69">
        <f t="shared" si="70"/>
        <v>0</v>
      </c>
      <c r="AZ69">
        <f t="shared" si="70"/>
        <v>0</v>
      </c>
      <c r="BA69">
        <f t="shared" si="70"/>
        <v>0</v>
      </c>
      <c r="BB69">
        <f t="shared" si="70"/>
        <v>0</v>
      </c>
      <c r="BC69">
        <f t="shared" si="70"/>
        <v>0</v>
      </c>
      <c r="BD69">
        <f t="shared" si="70"/>
        <v>0</v>
      </c>
      <c r="BE69">
        <f t="shared" si="70"/>
        <v>0</v>
      </c>
      <c r="BF69">
        <f t="shared" si="70"/>
        <v>0</v>
      </c>
      <c r="BG69">
        <f t="shared" si="70"/>
        <v>0</v>
      </c>
      <c r="BH69">
        <f t="shared" si="70"/>
        <v>0</v>
      </c>
      <c r="BI69">
        <f t="shared" si="70"/>
        <v>0</v>
      </c>
      <c r="BJ69">
        <f t="shared" si="70"/>
        <v>0</v>
      </c>
      <c r="BK69">
        <f t="shared" si="70"/>
        <v>0</v>
      </c>
      <c r="BL69">
        <f t="shared" si="70"/>
        <v>0</v>
      </c>
      <c r="BM69">
        <f t="shared" si="70"/>
        <v>0</v>
      </c>
      <c r="BN69">
        <f t="shared" si="70"/>
        <v>0</v>
      </c>
      <c r="BO69">
        <f t="shared" si="70"/>
        <v>0</v>
      </c>
      <c r="BP69">
        <f t="shared" si="70"/>
        <v>0</v>
      </c>
      <c r="BQ69">
        <f t="shared" ref="BQ69:CE69" si="71">BQ16</f>
        <v>0</v>
      </c>
      <c r="BR69">
        <f t="shared" si="71"/>
        <v>0</v>
      </c>
      <c r="BS69">
        <f t="shared" si="71"/>
        <v>0</v>
      </c>
      <c r="BT69">
        <f t="shared" si="71"/>
        <v>0</v>
      </c>
      <c r="BU69">
        <f t="shared" si="71"/>
        <v>0</v>
      </c>
      <c r="BV69">
        <f t="shared" si="71"/>
        <v>0</v>
      </c>
      <c r="BW69">
        <f t="shared" si="71"/>
        <v>0</v>
      </c>
      <c r="BX69">
        <f t="shared" si="71"/>
        <v>0</v>
      </c>
      <c r="BY69">
        <f t="shared" si="71"/>
        <v>0</v>
      </c>
      <c r="BZ69">
        <f t="shared" si="71"/>
        <v>0</v>
      </c>
      <c r="CA69">
        <f t="shared" si="71"/>
        <v>0</v>
      </c>
      <c r="CB69">
        <f t="shared" si="71"/>
        <v>0</v>
      </c>
      <c r="CC69">
        <f t="shared" si="71"/>
        <v>0</v>
      </c>
      <c r="CD69">
        <f t="shared" si="71"/>
        <v>0</v>
      </c>
      <c r="CE69">
        <f t="shared" si="71"/>
        <v>0</v>
      </c>
    </row>
    <row r="70" spans="1:83" ht="14.45" customHeight="1" x14ac:dyDescent="0.25">
      <c r="A70" s="69"/>
      <c r="B70" s="4" t="s">
        <v>26</v>
      </c>
      <c r="C70" s="12" t="s">
        <v>19</v>
      </c>
      <c r="D70">
        <f t="shared" ref="D70:AI70" si="72">D69*D8</f>
        <v>0.72</v>
      </c>
      <c r="E70">
        <f t="shared" si="72"/>
        <v>0.72</v>
      </c>
      <c r="F70">
        <f t="shared" si="72"/>
        <v>0.72</v>
      </c>
      <c r="G70">
        <f t="shared" si="72"/>
        <v>0.72</v>
      </c>
      <c r="H70">
        <f t="shared" si="72"/>
        <v>0.72</v>
      </c>
      <c r="I70">
        <f t="shared" si="72"/>
        <v>0.72</v>
      </c>
      <c r="J70">
        <f t="shared" si="72"/>
        <v>0.72</v>
      </c>
      <c r="K70">
        <f t="shared" si="72"/>
        <v>0.9</v>
      </c>
      <c r="L70">
        <f t="shared" si="72"/>
        <v>0.9</v>
      </c>
      <c r="M70">
        <f t="shared" si="72"/>
        <v>0.89999999999999991</v>
      </c>
      <c r="N70">
        <f t="shared" si="72"/>
        <v>0.9</v>
      </c>
      <c r="O70">
        <f t="shared" si="72"/>
        <v>0.90000000000000013</v>
      </c>
      <c r="P70">
        <f t="shared" si="72"/>
        <v>0.9</v>
      </c>
      <c r="Q70">
        <f t="shared" si="72"/>
        <v>0.9</v>
      </c>
      <c r="R70">
        <f t="shared" si="72"/>
        <v>0.9</v>
      </c>
      <c r="S70">
        <f t="shared" si="72"/>
        <v>0.9</v>
      </c>
      <c r="T70">
        <f t="shared" si="72"/>
        <v>0.9</v>
      </c>
      <c r="U70">
        <f t="shared" si="72"/>
        <v>0.9</v>
      </c>
      <c r="V70">
        <f t="shared" si="72"/>
        <v>0.89999999999999991</v>
      </c>
      <c r="W70">
        <f t="shared" si="72"/>
        <v>1.08</v>
      </c>
      <c r="X70">
        <f t="shared" si="72"/>
        <v>1.26</v>
      </c>
      <c r="Y70">
        <f t="shared" si="72"/>
        <v>1.26</v>
      </c>
      <c r="Z70">
        <f t="shared" si="72"/>
        <v>1.44</v>
      </c>
      <c r="AA70">
        <f t="shared" si="72"/>
        <v>1.6199999999999999</v>
      </c>
      <c r="AB70">
        <f t="shared" si="72"/>
        <v>1.62</v>
      </c>
      <c r="AC70">
        <f t="shared" si="72"/>
        <v>1.7999999999999998</v>
      </c>
      <c r="AD70">
        <f t="shared" si="72"/>
        <v>1.8</v>
      </c>
      <c r="AE70">
        <f t="shared" si="72"/>
        <v>3.06</v>
      </c>
      <c r="AF70">
        <f t="shared" si="72"/>
        <v>0</v>
      </c>
      <c r="AG70">
        <f t="shared" si="72"/>
        <v>0</v>
      </c>
      <c r="AH70">
        <f t="shared" si="72"/>
        <v>0</v>
      </c>
      <c r="AI70">
        <f t="shared" si="72"/>
        <v>0</v>
      </c>
      <c r="AJ70">
        <f t="shared" ref="AJ70:BO70" si="73">AJ69*AJ8</f>
        <v>0</v>
      </c>
      <c r="AK70">
        <f t="shared" si="73"/>
        <v>0</v>
      </c>
      <c r="AL70">
        <f t="shared" si="73"/>
        <v>0</v>
      </c>
      <c r="AM70">
        <f t="shared" si="73"/>
        <v>0</v>
      </c>
      <c r="AN70">
        <f t="shared" si="73"/>
        <v>0</v>
      </c>
      <c r="AO70">
        <f t="shared" si="73"/>
        <v>0</v>
      </c>
      <c r="AP70">
        <f t="shared" si="73"/>
        <v>0</v>
      </c>
      <c r="AQ70">
        <f t="shared" si="73"/>
        <v>0</v>
      </c>
      <c r="AR70">
        <f t="shared" si="73"/>
        <v>0</v>
      </c>
      <c r="AS70">
        <f t="shared" si="73"/>
        <v>0.17876748505351164</v>
      </c>
      <c r="AT70" s="2">
        <f t="shared" si="73"/>
        <v>0.18121353826686198</v>
      </c>
      <c r="AU70">
        <f t="shared" si="73"/>
        <v>0</v>
      </c>
      <c r="AV70">
        <f t="shared" si="73"/>
        <v>0</v>
      </c>
      <c r="AW70">
        <f t="shared" si="73"/>
        <v>0</v>
      </c>
      <c r="AX70">
        <f t="shared" si="73"/>
        <v>0</v>
      </c>
      <c r="AY70">
        <f t="shared" si="73"/>
        <v>0</v>
      </c>
      <c r="AZ70">
        <f t="shared" si="73"/>
        <v>0</v>
      </c>
      <c r="BA70">
        <f t="shared" si="73"/>
        <v>0</v>
      </c>
      <c r="BB70">
        <f t="shared" si="73"/>
        <v>0</v>
      </c>
      <c r="BC70">
        <f t="shared" si="73"/>
        <v>0</v>
      </c>
      <c r="BD70">
        <f t="shared" si="73"/>
        <v>0</v>
      </c>
      <c r="BE70">
        <f t="shared" si="73"/>
        <v>0</v>
      </c>
      <c r="BF70">
        <f t="shared" si="73"/>
        <v>0</v>
      </c>
      <c r="BG70">
        <f t="shared" si="73"/>
        <v>0</v>
      </c>
      <c r="BH70">
        <f t="shared" si="73"/>
        <v>0</v>
      </c>
      <c r="BI70">
        <f t="shared" si="73"/>
        <v>0</v>
      </c>
      <c r="BJ70">
        <f t="shared" si="73"/>
        <v>0</v>
      </c>
      <c r="BK70">
        <f t="shared" si="73"/>
        <v>0</v>
      </c>
      <c r="BL70">
        <f t="shared" si="73"/>
        <v>0</v>
      </c>
      <c r="BM70">
        <f t="shared" si="73"/>
        <v>0</v>
      </c>
      <c r="BN70">
        <f t="shared" si="73"/>
        <v>0</v>
      </c>
      <c r="BO70">
        <f t="shared" si="73"/>
        <v>0</v>
      </c>
      <c r="BP70">
        <f t="shared" ref="BP70:CD70" si="74">BP69*BP8</f>
        <v>0</v>
      </c>
      <c r="BQ70">
        <f t="shared" si="74"/>
        <v>0</v>
      </c>
      <c r="BR70">
        <f t="shared" si="74"/>
        <v>0</v>
      </c>
      <c r="BS70">
        <f t="shared" si="74"/>
        <v>0</v>
      </c>
      <c r="BT70">
        <f t="shared" si="74"/>
        <v>0</v>
      </c>
      <c r="BU70">
        <f t="shared" si="74"/>
        <v>0</v>
      </c>
      <c r="BV70">
        <f t="shared" si="74"/>
        <v>0</v>
      </c>
      <c r="BW70">
        <f t="shared" si="74"/>
        <v>0</v>
      </c>
      <c r="BX70">
        <f t="shared" si="74"/>
        <v>0</v>
      </c>
      <c r="BY70">
        <f t="shared" si="74"/>
        <v>0</v>
      </c>
      <c r="BZ70">
        <f t="shared" si="74"/>
        <v>0</v>
      </c>
      <c r="CA70">
        <f t="shared" si="74"/>
        <v>0</v>
      </c>
      <c r="CB70">
        <f t="shared" si="74"/>
        <v>0</v>
      </c>
      <c r="CC70">
        <f t="shared" si="74"/>
        <v>0</v>
      </c>
      <c r="CD70">
        <f t="shared" si="74"/>
        <v>0</v>
      </c>
      <c r="CE70">
        <f>CE69*BK8</f>
        <v>0</v>
      </c>
    </row>
    <row r="71" spans="1:83" s="6" customFormat="1" ht="13.9" customHeight="1" x14ac:dyDescent="0.25">
      <c r="A71" s="69"/>
      <c r="B71" s="13" t="s">
        <v>27</v>
      </c>
      <c r="C71" s="14" t="s">
        <v>22</v>
      </c>
      <c r="D71" s="6">
        <f>D70/('02_Base Data'!$B$8*'02_Base Data'!$B$9)</f>
        <v>13.029315960912053</v>
      </c>
      <c r="E71" s="6">
        <f>E70/('02_Base Data'!$B$8*'02_Base Data'!$B$9)</f>
        <v>13.029315960912053</v>
      </c>
      <c r="F71" s="6">
        <f>F70/('02_Base Data'!$B$8*'02_Base Data'!$B$9)</f>
        <v>13.029315960912053</v>
      </c>
      <c r="G71" s="6">
        <f>G70/('02_Base Data'!$B$8*'02_Base Data'!$B$9)</f>
        <v>13.029315960912053</v>
      </c>
      <c r="H71" s="6">
        <f>H70/('02_Base Data'!$B$8*'02_Base Data'!$B$9)</f>
        <v>13.029315960912053</v>
      </c>
      <c r="I71" s="6">
        <f>I70/('02_Base Data'!$B$8*'02_Base Data'!$B$9)</f>
        <v>13.029315960912053</v>
      </c>
      <c r="J71" s="6">
        <f>J70/('02_Base Data'!$B$8*'02_Base Data'!$B$9)</f>
        <v>13.029315960912053</v>
      </c>
      <c r="K71" s="6">
        <f>K70/('02_Base Data'!$B$8*'02_Base Data'!$B$9)</f>
        <v>16.286644951140065</v>
      </c>
      <c r="L71" s="6">
        <f>L70/('02_Base Data'!$B$8*'02_Base Data'!$B$9)</f>
        <v>16.286644951140065</v>
      </c>
      <c r="M71" s="6">
        <f>M70/('02_Base Data'!$B$8*'02_Base Data'!$B$9)</f>
        <v>16.286644951140065</v>
      </c>
      <c r="N71" s="6">
        <f>N70/('02_Base Data'!$B$8*'02_Base Data'!$B$9)</f>
        <v>16.286644951140065</v>
      </c>
      <c r="O71" s="6">
        <f>O70/('02_Base Data'!$B$8*'02_Base Data'!$B$9)</f>
        <v>16.286644951140069</v>
      </c>
      <c r="P71" s="6">
        <f>P70/('02_Base Data'!$B$8*'02_Base Data'!$B$9)</f>
        <v>16.286644951140065</v>
      </c>
      <c r="Q71" s="6">
        <f>Q70/('02_Base Data'!$B$8*'02_Base Data'!$B$9)</f>
        <v>16.286644951140065</v>
      </c>
      <c r="R71" s="6">
        <f>R70/('02_Base Data'!$B$8*'02_Base Data'!$B$9)</f>
        <v>16.286644951140065</v>
      </c>
      <c r="S71" s="6">
        <f>S70/('02_Base Data'!$B$8*'02_Base Data'!$B$9)</f>
        <v>16.286644951140065</v>
      </c>
      <c r="T71" s="6">
        <f>T70/('02_Base Data'!$B$8*'02_Base Data'!$B$9)</f>
        <v>16.286644951140065</v>
      </c>
      <c r="U71" s="6">
        <f>U70/('02_Base Data'!$B$8*'02_Base Data'!$B$9)</f>
        <v>16.286644951140065</v>
      </c>
      <c r="V71" s="6">
        <f>V70/('02_Base Data'!$B$8*'02_Base Data'!$B$9)</f>
        <v>16.286644951140065</v>
      </c>
      <c r="W71" s="6">
        <f>W70/('02_Base Data'!$B$8*'02_Base Data'!$B$9)</f>
        <v>19.54397394136808</v>
      </c>
      <c r="X71" s="6">
        <f>X70/('02_Base Data'!$B$8*'02_Base Data'!$B$9)</f>
        <v>22.801302931596094</v>
      </c>
      <c r="Y71" s="6">
        <f>Y70/('02_Base Data'!$B$8*'02_Base Data'!$B$9)</f>
        <v>22.801302931596094</v>
      </c>
      <c r="Z71" s="6">
        <f>Z70/('02_Base Data'!$B$8*'02_Base Data'!$B$9)</f>
        <v>26.058631921824105</v>
      </c>
      <c r="AA71" s="6">
        <f>AA70/('02_Base Data'!$B$8*'02_Base Data'!$B$9)</f>
        <v>29.315960912052116</v>
      </c>
      <c r="AB71" s="6">
        <f>AB70/('02_Base Data'!$B$8*'02_Base Data'!$B$9)</f>
        <v>29.31596091205212</v>
      </c>
      <c r="AC71" s="6">
        <f>AC70/('02_Base Data'!$B$8*'02_Base Data'!$B$9)</f>
        <v>32.573289902280131</v>
      </c>
      <c r="AD71" s="6">
        <f>AD70/('02_Base Data'!$B$8*'02_Base Data'!$B$9)</f>
        <v>32.573289902280131</v>
      </c>
      <c r="AE71" s="6">
        <f>AE70/('02_Base Data'!$B$8*'02_Base Data'!$B$9)</f>
        <v>55.374592833876228</v>
      </c>
      <c r="AF71" s="6">
        <f>AF70/('02_Base Data'!$B$8*'02_Base Data'!$B$9)</f>
        <v>0</v>
      </c>
      <c r="AG71" s="6">
        <f>AG70/('02_Base Data'!$B$8*'02_Base Data'!$B$9)</f>
        <v>0</v>
      </c>
      <c r="AH71" s="6">
        <f>AH70/('02_Base Data'!$B$8*'02_Base Data'!$B$9)</f>
        <v>0</v>
      </c>
      <c r="AI71" s="6">
        <f>AI70/('02_Base Data'!$B$8*'02_Base Data'!$B$9)</f>
        <v>0</v>
      </c>
      <c r="AJ71" s="6">
        <f>AJ70/('02_Base Data'!$B$8*'02_Base Data'!$B$9)</f>
        <v>0</v>
      </c>
      <c r="AK71" s="6">
        <f>AK70/('02_Base Data'!$B$8*'02_Base Data'!$B$9)</f>
        <v>0</v>
      </c>
      <c r="AL71" s="6">
        <f>AL70/('02_Base Data'!$B$8*'02_Base Data'!$B$9)</f>
        <v>0</v>
      </c>
      <c r="AM71" s="6">
        <f>AM70/('02_Base Data'!$B$8*'02_Base Data'!$B$9)</f>
        <v>0</v>
      </c>
      <c r="AN71" s="6">
        <f>AN70/('02_Base Data'!$B$8*'02_Base Data'!$B$9)</f>
        <v>0</v>
      </c>
      <c r="AO71" s="6">
        <f>AO70/('02_Base Data'!$B$8*'02_Base Data'!$B$9)</f>
        <v>0</v>
      </c>
      <c r="AP71" s="6">
        <f>AP70/('02_Base Data'!$B$8*'02_Base Data'!$B$9)</f>
        <v>0</v>
      </c>
      <c r="AQ71" s="6">
        <f>AQ70/('02_Base Data'!$B$8*'02_Base Data'!$B$9)</f>
        <v>0</v>
      </c>
      <c r="AR71" s="6">
        <f>AR70/('02_Base Data'!$B$8*'02_Base Data'!$B$9)</f>
        <v>0</v>
      </c>
      <c r="AS71" s="6">
        <f>AS70/('02_Base Data'!$B$8*'02_Base Data'!$B$9)</f>
        <v>3.2350250643053142</v>
      </c>
      <c r="AT71" s="7">
        <f>AT70/('02_Base Data'!$B$8*'02_Base Data'!$B$9)</f>
        <v>3.2792895089913499</v>
      </c>
      <c r="AU71" s="6">
        <f>AU70/('02_Base Data'!$B$8*'02_Base Data'!$B$9)</f>
        <v>0</v>
      </c>
      <c r="AV71" s="6">
        <f>AV70/('02_Base Data'!$B$8*'02_Base Data'!$B$9)</f>
        <v>0</v>
      </c>
      <c r="AW71" s="6">
        <f>AW70/('02_Base Data'!$B$8*'02_Base Data'!$B$9)</f>
        <v>0</v>
      </c>
      <c r="AX71" s="6">
        <f>AX70/('02_Base Data'!$B$8*'02_Base Data'!$B$9)</f>
        <v>0</v>
      </c>
      <c r="AY71" s="6">
        <f>AY70/('02_Base Data'!$B$8*'02_Base Data'!$B$9)</f>
        <v>0</v>
      </c>
      <c r="AZ71" s="6">
        <f>AZ70/('02_Base Data'!$B$8*'02_Base Data'!$B$9)</f>
        <v>0</v>
      </c>
      <c r="BA71" s="6">
        <f>BA70/('02_Base Data'!$B$8*'02_Base Data'!$B$9)</f>
        <v>0</v>
      </c>
      <c r="BB71" s="6">
        <f>BB70/('02_Base Data'!$B$8*'02_Base Data'!$B$9)</f>
        <v>0</v>
      </c>
      <c r="BC71" s="6">
        <f>BC70/('02_Base Data'!$B$8*'02_Base Data'!$B$9)</f>
        <v>0</v>
      </c>
      <c r="BD71" s="6">
        <f>BD70/('02_Base Data'!$B$8*'02_Base Data'!$B$9)</f>
        <v>0</v>
      </c>
      <c r="BE71" s="6">
        <f>BE70/('02_Base Data'!$B$8*'02_Base Data'!$B$9)</f>
        <v>0</v>
      </c>
      <c r="BF71" s="6">
        <f>BF70/('02_Base Data'!$B$8*'02_Base Data'!$B$9)</f>
        <v>0</v>
      </c>
      <c r="BG71" s="6">
        <f>BG70/('02_Base Data'!$B$8*'02_Base Data'!$B$9)</f>
        <v>0</v>
      </c>
      <c r="BH71" s="6">
        <f>BH70/('02_Base Data'!$B$8*'02_Base Data'!$B$9)</f>
        <v>0</v>
      </c>
      <c r="BI71" s="6">
        <f>BI70/('02_Base Data'!$B$8*'02_Base Data'!$B$9)</f>
        <v>0</v>
      </c>
      <c r="BJ71" s="6">
        <f>BJ70/('02_Base Data'!$B$8*'02_Base Data'!$B$9)</f>
        <v>0</v>
      </c>
      <c r="BK71" s="6">
        <f>BK70/('02_Base Data'!$B$8*'02_Base Data'!$B$9)</f>
        <v>0</v>
      </c>
      <c r="BL71" s="6">
        <f>BL70/('02_Base Data'!$B$8*'02_Base Data'!$B$9)</f>
        <v>0</v>
      </c>
      <c r="BM71" s="6">
        <f>BM70/('02_Base Data'!$B$8*'02_Base Data'!$B$9)</f>
        <v>0</v>
      </c>
      <c r="BN71" s="6">
        <f>BN70/('02_Base Data'!$B$8*'02_Base Data'!$B$9)</f>
        <v>0</v>
      </c>
      <c r="BO71" s="6">
        <f>BO70/('02_Base Data'!$B$8*'02_Base Data'!$B$9)</f>
        <v>0</v>
      </c>
      <c r="BP71" s="6">
        <f>BP70/('02_Base Data'!$B$8*'02_Base Data'!$B$9)</f>
        <v>0</v>
      </c>
      <c r="BQ71" s="6">
        <f>BQ70/('02_Base Data'!$B$8*'02_Base Data'!$B$9)</f>
        <v>0</v>
      </c>
      <c r="BR71" s="6">
        <f>BR70/('02_Base Data'!$B$8*'02_Base Data'!$B$9)</f>
        <v>0</v>
      </c>
      <c r="BS71" s="6">
        <f>BS70/('02_Base Data'!$B$8*'02_Base Data'!$B$9)</f>
        <v>0</v>
      </c>
      <c r="BT71" s="6">
        <f>BT70/('02_Base Data'!$B$8*'02_Base Data'!$B$9)</f>
        <v>0</v>
      </c>
      <c r="BU71" s="6">
        <f>BU70/('02_Base Data'!$B$8*'02_Base Data'!$B$9)</f>
        <v>0</v>
      </c>
      <c r="BV71" s="6">
        <f>BV70/('02_Base Data'!$B$8*'02_Base Data'!$B$9)</f>
        <v>0</v>
      </c>
      <c r="BW71" s="6">
        <f>BW70/('02_Base Data'!$B$8*'02_Base Data'!$B$9)</f>
        <v>0</v>
      </c>
      <c r="BX71" s="6">
        <f>BX70/('02_Base Data'!$B$8*'02_Base Data'!$B$9)</f>
        <v>0</v>
      </c>
      <c r="BY71" s="6">
        <f>BY70/('02_Base Data'!$B$8*'02_Base Data'!$B$9)</f>
        <v>0</v>
      </c>
      <c r="BZ71" s="6">
        <f>BZ70/('02_Base Data'!$B$8*'02_Base Data'!$B$9)</f>
        <v>0</v>
      </c>
      <c r="CA71" s="6">
        <f>CA70/('02_Base Data'!$B$8*'02_Base Data'!$B$9)</f>
        <v>0</v>
      </c>
      <c r="CB71" s="6">
        <f>CB70/('02_Base Data'!$B$8*'02_Base Data'!$B$9)</f>
        <v>0</v>
      </c>
      <c r="CC71" s="6">
        <f>CC70/('02_Base Data'!$B$8*'02_Base Data'!$B$9)</f>
        <v>0</v>
      </c>
      <c r="CD71" s="6">
        <f>CD70/('02_Base Data'!$B$8*'02_Base Data'!$B$9)</f>
        <v>0</v>
      </c>
      <c r="CE71" s="6">
        <f>CE70/('02_Base Data'!$B$8*'02_Base Data'!$B$9)</f>
        <v>0</v>
      </c>
    </row>
    <row r="72" spans="1:83" x14ac:dyDescent="0.25">
      <c r="A72" s="69"/>
      <c r="B72" s="4" t="s">
        <v>25</v>
      </c>
      <c r="C72" s="12" t="s">
        <v>21</v>
      </c>
      <c r="D72">
        <f>D19</f>
        <v>7.413218583233111E-2</v>
      </c>
      <c r="E72">
        <f t="shared" ref="E72:BP72" si="75">E19</f>
        <v>7.3075469868766812E-2</v>
      </c>
      <c r="F72">
        <f t="shared" si="75"/>
        <v>7.7940599900426719E-2</v>
      </c>
      <c r="G72">
        <f t="shared" si="75"/>
        <v>6.8924483135457418E-2</v>
      </c>
      <c r="H72">
        <f t="shared" si="75"/>
        <v>6.9757962285373759E-2</v>
      </c>
      <c r="I72">
        <f t="shared" si="75"/>
        <v>7.4336901284895576E-2</v>
      </c>
      <c r="J72">
        <f t="shared" si="75"/>
        <v>7.6710716155241013E-2</v>
      </c>
      <c r="K72">
        <f t="shared" si="75"/>
        <v>8.6476135845730495E-2</v>
      </c>
      <c r="L72">
        <f t="shared" si="75"/>
        <v>8.8397611057877093E-2</v>
      </c>
      <c r="M72">
        <f t="shared" si="75"/>
        <v>8.8195825599974256E-2</v>
      </c>
      <c r="N72">
        <f t="shared" si="75"/>
        <v>7.9906162253062241E-2</v>
      </c>
      <c r="O72">
        <f t="shared" si="75"/>
        <v>7.5366124291884246E-2</v>
      </c>
      <c r="P72">
        <f t="shared" si="75"/>
        <v>7.9225739571957651E-2</v>
      </c>
      <c r="Q72">
        <f t="shared" si="75"/>
        <v>6.7727176505861672E-2</v>
      </c>
      <c r="R72">
        <f t="shared" si="75"/>
        <v>5.9913388421632893E-2</v>
      </c>
      <c r="S72">
        <f t="shared" si="75"/>
        <v>5.0501152982387609E-2</v>
      </c>
      <c r="T72">
        <f t="shared" si="75"/>
        <v>4.4600363786492181E-2</v>
      </c>
      <c r="U72">
        <f t="shared" si="75"/>
        <v>4.865670707865425E-2</v>
      </c>
      <c r="V72">
        <f t="shared" si="75"/>
        <v>4.9707476518610398E-2</v>
      </c>
      <c r="W72">
        <f t="shared" si="75"/>
        <v>4.6458266568926411E-2</v>
      </c>
      <c r="X72">
        <f t="shared" si="75"/>
        <v>4.6199757062837653E-2</v>
      </c>
      <c r="Y72">
        <f t="shared" si="75"/>
        <v>5.8526072888192018E-2</v>
      </c>
      <c r="Z72">
        <f t="shared" si="75"/>
        <v>4.5803733155291008E-2</v>
      </c>
      <c r="AA72">
        <f t="shared" si="75"/>
        <v>3.9166654364831528E-2</v>
      </c>
      <c r="AB72">
        <f t="shared" si="75"/>
        <v>3.501171008119066E-2</v>
      </c>
      <c r="AC72">
        <f t="shared" si="75"/>
        <v>2.9980852562502353E-2</v>
      </c>
      <c r="AD72">
        <f t="shared" si="75"/>
        <v>2.9048578412674369E-2</v>
      </c>
      <c r="AE72">
        <f t="shared" si="75"/>
        <v>3.2741866836900453E-2</v>
      </c>
      <c r="AF72">
        <f t="shared" si="75"/>
        <v>6.9610029270630036E-2</v>
      </c>
      <c r="AG72">
        <f t="shared" si="75"/>
        <v>6.4818258664504927E-2</v>
      </c>
      <c r="AH72">
        <f t="shared" si="75"/>
        <v>4.6862225690210486E-2</v>
      </c>
      <c r="AI72">
        <f t="shared" si="75"/>
        <v>4.8712647061105542E-2</v>
      </c>
      <c r="AJ72">
        <f t="shared" si="75"/>
        <v>4.2570015793924221E-2</v>
      </c>
      <c r="AK72">
        <f t="shared" si="75"/>
        <v>3.8487515804570376E-2</v>
      </c>
      <c r="AL72">
        <f t="shared" si="75"/>
        <v>3.6234965816400948E-2</v>
      </c>
      <c r="AM72">
        <f t="shared" si="75"/>
        <v>3.1733753455156451E-2</v>
      </c>
      <c r="AN72">
        <f t="shared" si="75"/>
        <v>3.0829108803935548E-2</v>
      </c>
      <c r="AO72">
        <f t="shared" si="75"/>
        <v>3.6574836766870268E-2</v>
      </c>
      <c r="AP72">
        <f t="shared" si="75"/>
        <v>3.6893039111974911E-2</v>
      </c>
      <c r="AQ72">
        <f t="shared" si="75"/>
        <v>3.4875943548327168E-2</v>
      </c>
      <c r="AR72">
        <f t="shared" si="75"/>
        <v>3.4130909212676232E-2</v>
      </c>
      <c r="AS72">
        <f t="shared" si="75"/>
        <v>3.1122985219020429E-2</v>
      </c>
      <c r="AT72" s="2">
        <f t="shared" si="75"/>
        <v>2.6315267878000533E-2</v>
      </c>
      <c r="AU72">
        <f t="shared" si="75"/>
        <v>2.5604044421838355E-2</v>
      </c>
      <c r="AV72">
        <f t="shared" si="75"/>
        <v>2.4892820965676177E-2</v>
      </c>
      <c r="AW72">
        <f t="shared" si="75"/>
        <v>2.4181597509514E-2</v>
      </c>
      <c r="AX72">
        <f t="shared" si="75"/>
        <v>2.3470374053351822E-2</v>
      </c>
      <c r="AY72">
        <f t="shared" si="75"/>
        <v>2.2759150597189644E-2</v>
      </c>
      <c r="AZ72">
        <f t="shared" si="75"/>
        <v>2.2047927141027466E-2</v>
      </c>
      <c r="BA72">
        <f t="shared" si="75"/>
        <v>2.1336703684865288E-2</v>
      </c>
      <c r="BB72">
        <f t="shared" si="75"/>
        <v>2.062548022870311E-2</v>
      </c>
      <c r="BC72">
        <f t="shared" si="75"/>
        <v>1.9914256772540932E-2</v>
      </c>
      <c r="BD72">
        <f t="shared" si="75"/>
        <v>1.9203033316378754E-2</v>
      </c>
      <c r="BE72">
        <f t="shared" si="75"/>
        <v>1.8491809860216576E-2</v>
      </c>
      <c r="BF72">
        <f t="shared" si="75"/>
        <v>1.7780586404054399E-2</v>
      </c>
      <c r="BG72">
        <f t="shared" si="75"/>
        <v>1.7069362947892221E-2</v>
      </c>
      <c r="BH72">
        <f t="shared" si="75"/>
        <v>1.6358139491730043E-2</v>
      </c>
      <c r="BI72">
        <f t="shared" si="75"/>
        <v>1.5646916035567865E-2</v>
      </c>
      <c r="BJ72">
        <f t="shared" si="75"/>
        <v>1.4935692579405689E-2</v>
      </c>
      <c r="BK72">
        <f t="shared" si="75"/>
        <v>1.4224469123243513E-2</v>
      </c>
      <c r="BL72">
        <f t="shared" si="75"/>
        <v>1.3513245667081336E-2</v>
      </c>
      <c r="BM72">
        <f t="shared" si="75"/>
        <v>1.280202221091916E-2</v>
      </c>
      <c r="BN72">
        <f t="shared" si="75"/>
        <v>1.2090798754756984E-2</v>
      </c>
      <c r="BO72">
        <f t="shared" si="75"/>
        <v>1.1379575298594808E-2</v>
      </c>
      <c r="BP72">
        <f t="shared" si="75"/>
        <v>1.0668351842432632E-2</v>
      </c>
      <c r="BQ72">
        <f t="shared" ref="BQ72:CE72" si="76">BQ19</f>
        <v>9.9571283862704557E-3</v>
      </c>
      <c r="BR72">
        <f t="shared" si="76"/>
        <v>9.2459049301082796E-3</v>
      </c>
      <c r="BS72">
        <f t="shared" si="76"/>
        <v>8.5346814739461034E-3</v>
      </c>
      <c r="BT72">
        <f t="shared" si="76"/>
        <v>7.8234580177839273E-3</v>
      </c>
      <c r="BU72">
        <f t="shared" si="76"/>
        <v>7.1122345616217511E-3</v>
      </c>
      <c r="BV72">
        <f t="shared" si="76"/>
        <v>6.401011105459575E-3</v>
      </c>
      <c r="BW72">
        <f t="shared" si="76"/>
        <v>5.6897876492973988E-3</v>
      </c>
      <c r="BX72">
        <f t="shared" si="76"/>
        <v>4.9785641931352227E-3</v>
      </c>
      <c r="BY72">
        <f t="shared" si="76"/>
        <v>4.2673407369730465E-3</v>
      </c>
      <c r="BZ72">
        <f t="shared" si="76"/>
        <v>3.5561172808108699E-3</v>
      </c>
      <c r="CA72">
        <f t="shared" si="76"/>
        <v>2.8448938246486933E-3</v>
      </c>
      <c r="CB72">
        <f t="shared" si="76"/>
        <v>2.1336703684865167E-3</v>
      </c>
      <c r="CC72">
        <f t="shared" si="76"/>
        <v>1.4224469123243402E-3</v>
      </c>
      <c r="CD72">
        <f t="shared" si="76"/>
        <v>7.1122345616216357E-4</v>
      </c>
      <c r="CE72">
        <f t="shared" si="76"/>
        <v>0</v>
      </c>
    </row>
    <row r="73" spans="1:83" x14ac:dyDescent="0.25">
      <c r="A73" s="69"/>
      <c r="B73" s="4" t="s">
        <v>26</v>
      </c>
      <c r="C73" s="12" t="s">
        <v>21</v>
      </c>
      <c r="D73">
        <f t="shared" ref="D73:AI73" si="77">D72*D8</f>
        <v>8.4389806662842997</v>
      </c>
      <c r="E73">
        <f t="shared" si="77"/>
        <v>8.4713837350395007</v>
      </c>
      <c r="F73">
        <f t="shared" si="77"/>
        <v>9.2772238408271992</v>
      </c>
      <c r="G73">
        <f t="shared" si="77"/>
        <v>8.2761714993440005</v>
      </c>
      <c r="H73">
        <f t="shared" si="77"/>
        <v>8.5605998710815001</v>
      </c>
      <c r="I73">
        <f t="shared" si="77"/>
        <v>9.3671883639828</v>
      </c>
      <c r="J73">
        <f t="shared" si="77"/>
        <v>9.9177354352561995</v>
      </c>
      <c r="K73">
        <f t="shared" si="77"/>
        <v>11.518920629194</v>
      </c>
      <c r="L73">
        <f t="shared" si="77"/>
        <v>12.079669711072601</v>
      </c>
      <c r="M73">
        <f t="shared" si="77"/>
        <v>12.1170983789644</v>
      </c>
      <c r="N73">
        <f t="shared" si="77"/>
        <v>11.0978552994792</v>
      </c>
      <c r="O73">
        <f t="shared" si="77"/>
        <v>10.602396773783999</v>
      </c>
      <c r="P73">
        <f t="shared" si="77"/>
        <v>11.4333125958129</v>
      </c>
      <c r="Q73">
        <f t="shared" si="77"/>
        <v>9.8689845950266992</v>
      </c>
      <c r="R73">
        <f t="shared" si="77"/>
        <v>8.8298277307745998</v>
      </c>
      <c r="S73">
        <f t="shared" si="77"/>
        <v>7.5156917565547987</v>
      </c>
      <c r="T73">
        <f t="shared" si="77"/>
        <v>6.7317597328725007</v>
      </c>
      <c r="U73">
        <f t="shared" si="77"/>
        <v>7.5628815066224</v>
      </c>
      <c r="V73">
        <f t="shared" si="77"/>
        <v>7.8535102748772996</v>
      </c>
      <c r="W73">
        <f t="shared" si="77"/>
        <v>7.6026394768015999</v>
      </c>
      <c r="X73">
        <f t="shared" si="77"/>
        <v>7.6226606097320007</v>
      </c>
      <c r="Y73">
        <f t="shared" si="77"/>
        <v>9.8264095114788006</v>
      </c>
      <c r="Z73">
        <f t="shared" si="77"/>
        <v>7.6628652970128002</v>
      </c>
      <c r="AA73">
        <f t="shared" si="77"/>
        <v>6.5855052712896009</v>
      </c>
      <c r="AB73">
        <f t="shared" si="77"/>
        <v>6.0526674057454004</v>
      </c>
      <c r="AC73">
        <f t="shared" si="77"/>
        <v>5.2411098879828</v>
      </c>
      <c r="AD73">
        <f t="shared" si="77"/>
        <v>5.8080956372208004</v>
      </c>
      <c r="AE73">
        <f t="shared" si="77"/>
        <v>6.6553326386567999</v>
      </c>
      <c r="AF73">
        <f t="shared" si="77"/>
        <v>10.92784721398198</v>
      </c>
      <c r="AG73">
        <f t="shared" si="77"/>
        <v>10.657516164943523</v>
      </c>
      <c r="AH73">
        <f t="shared" si="77"/>
        <v>8.0700717170859466</v>
      </c>
      <c r="AI73">
        <f t="shared" si="77"/>
        <v>8.7860173258242575</v>
      </c>
      <c r="AJ73">
        <f t="shared" ref="AJ73:BO73" si="78">AJ72*AJ8</f>
        <v>8.04173910263866</v>
      </c>
      <c r="AK73">
        <f t="shared" si="78"/>
        <v>7.6148594293763958</v>
      </c>
      <c r="AL73">
        <f t="shared" si="78"/>
        <v>7.5087165254036332</v>
      </c>
      <c r="AM73">
        <f t="shared" si="78"/>
        <v>6.8873973422378398</v>
      </c>
      <c r="AN73">
        <f t="shared" si="78"/>
        <v>7.0079421537945148</v>
      </c>
      <c r="AO73">
        <f t="shared" si="78"/>
        <v>8.7077865911351235</v>
      </c>
      <c r="AP73">
        <f t="shared" si="78"/>
        <v>9.199530319852478</v>
      </c>
      <c r="AQ73">
        <f t="shared" si="78"/>
        <v>9.1084196454783282</v>
      </c>
      <c r="AR73">
        <f t="shared" si="78"/>
        <v>9.335998330771254</v>
      </c>
      <c r="AS73">
        <f t="shared" si="78"/>
        <v>8.9164093118982972</v>
      </c>
      <c r="AT73" s="2">
        <f t="shared" si="78"/>
        <v>7.8960954229285134</v>
      </c>
      <c r="AU73">
        <f t="shared" si="78"/>
        <v>7.6826874385250399</v>
      </c>
      <c r="AV73">
        <f t="shared" si="78"/>
        <v>7.823021986626097</v>
      </c>
      <c r="AW73">
        <f t="shared" si="78"/>
        <v>7.9594171409162291</v>
      </c>
      <c r="AX73">
        <f t="shared" si="78"/>
        <v>8.0911850030948447</v>
      </c>
      <c r="AY73">
        <f t="shared" si="78"/>
        <v>8.217581353416179</v>
      </c>
      <c r="AZ73">
        <f t="shared" si="78"/>
        <v>8.3378018588731297</v>
      </c>
      <c r="BA73">
        <f t="shared" si="78"/>
        <v>8.4509780485483574</v>
      </c>
      <c r="BB73">
        <f t="shared" si="78"/>
        <v>8.5561730425836302</v>
      </c>
      <c r="BC73">
        <f t="shared" si="78"/>
        <v>8.6523770204573722</v>
      </c>
      <c r="BD73">
        <f t="shared" si="78"/>
        <v>8.7385024134575406</v>
      </c>
      <c r="BE73">
        <f t="shared" si="78"/>
        <v>8.8133788053901103</v>
      </c>
      <c r="BF73">
        <f t="shared" si="78"/>
        <v>8.8757475246704871</v>
      </c>
      <c r="BG73">
        <f t="shared" si="78"/>
        <v>8.9242559100031915</v>
      </c>
      <c r="BH73">
        <f t="shared" si="78"/>
        <v>8.9574512308619578</v>
      </c>
      <c r="BI73">
        <f t="shared" si="78"/>
        <v>8.9737742429348657</v>
      </c>
      <c r="BJ73">
        <f t="shared" si="78"/>
        <v>8.9715523575946428</v>
      </c>
      <c r="BK73">
        <f t="shared" si="78"/>
        <v>8.9489924032896102</v>
      </c>
      <c r="BL73">
        <f t="shared" si="78"/>
        <v>8.904172955522661</v>
      </c>
      <c r="BM73">
        <f t="shared" si="78"/>
        <v>8.835036210791074</v>
      </c>
      <c r="BN73">
        <f t="shared" si="78"/>
        <v>8.739379378494716</v>
      </c>
      <c r="BO73">
        <f t="shared" si="78"/>
        <v>8.6148455633812322</v>
      </c>
      <c r="BP73">
        <f t="shared" ref="BP73:CD73" si="79">BP72*BP8</f>
        <v>8.4589141095796343</v>
      </c>
      <c r="BQ73">
        <f t="shared" si="79"/>
        <v>8.2688903756743972</v>
      </c>
      <c r="BR73">
        <f t="shared" si="79"/>
        <v>8.041894908586336</v>
      </c>
      <c r="BS73">
        <f t="shared" si="79"/>
        <v>7.7748519822495599</v>
      </c>
      <c r="BT73">
        <f t="shared" si="79"/>
        <v>7.46447746520065</v>
      </c>
      <c r="BU73">
        <f t="shared" si="79"/>
        <v>7.1072659792222002</v>
      </c>
      <c r="BV73">
        <f t="shared" si="79"/>
        <v>6.6994773091020301</v>
      </c>
      <c r="BW73">
        <f t="shared" si="79"/>
        <v>6.2371220213766874</v>
      </c>
      <c r="BX73">
        <f t="shared" si="79"/>
        <v>5.715946247616766</v>
      </c>
      <c r="BY73">
        <f t="shared" si="79"/>
        <v>5.1314155853763115</v>
      </c>
      <c r="BZ73">
        <f t="shared" si="79"/>
        <v>4.4786980673621732</v>
      </c>
      <c r="CA73">
        <f t="shared" si="79"/>
        <v>3.7526461466748944</v>
      </c>
      <c r="CB73">
        <f t="shared" si="79"/>
        <v>2.9477776431231995</v>
      </c>
      <c r="CC73">
        <f t="shared" si="79"/>
        <v>2.0582555926116566</v>
      </c>
      <c r="CD73">
        <f t="shared" si="79"/>
        <v>1.0778669384375472</v>
      </c>
      <c r="CE73">
        <f>CE72*BK8</f>
        <v>0</v>
      </c>
    </row>
    <row r="74" spans="1:83" s="6" customFormat="1" ht="13.9" customHeight="1" x14ac:dyDescent="0.25">
      <c r="A74" s="69"/>
      <c r="B74" s="13" t="s">
        <v>27</v>
      </c>
      <c r="C74" s="14" t="s">
        <v>21</v>
      </c>
      <c r="D74" s="6">
        <f>D73/('02_Base Data'!$B$10*'02_Base Data'!$B$11)</f>
        <v>23.8200036448</v>
      </c>
      <c r="E74" s="6">
        <f>E73/('02_Base Data'!$B$10*'02_Base Data'!$B$11)</f>
        <v>23.911465072000002</v>
      </c>
      <c r="F74" s="6">
        <f>F73/('02_Base Data'!$B$10*'02_Base Data'!$B$11)</f>
        <v>26.1860424192</v>
      </c>
      <c r="G74" s="6">
        <f>G73/('02_Base Data'!$B$10*'02_Base Data'!$B$11)</f>
        <v>23.360455850666668</v>
      </c>
      <c r="H74" s="6">
        <f>H73/('02_Base Data'!$B$10*'02_Base Data'!$B$11)</f>
        <v>24.163287984</v>
      </c>
      <c r="I74" s="6">
        <f>I73/('02_Base Data'!$B$10*'02_Base Data'!$B$11)</f>
        <v>26.4399777408</v>
      </c>
      <c r="J74" s="6">
        <f>J73/('02_Base Data'!$B$10*'02_Base Data'!$B$11)</f>
        <v>27.993960829866666</v>
      </c>
      <c r="K74" s="6">
        <f>K73/('02_Base Data'!$B$10*'02_Base Data'!$B$11)</f>
        <v>32.513492117333335</v>
      </c>
      <c r="L74" s="6">
        <f>L73/('02_Base Data'!$B$10*'02_Base Data'!$B$11)</f>
        <v>34.096271566933339</v>
      </c>
      <c r="M74" s="6">
        <f>M73/('02_Base Data'!$B$10*'02_Base Data'!$B$11)</f>
        <v>34.201918331733332</v>
      </c>
      <c r="N74" s="6">
        <f>N73/('02_Base Data'!$B$10*'02_Base Data'!$B$11)</f>
        <v>31.324986291199998</v>
      </c>
      <c r="O74" s="6">
        <f>O73/('02_Base Data'!$B$10*'02_Base Data'!$B$11)</f>
        <v>29.926497024</v>
      </c>
      <c r="P74" s="6">
        <f>P73/('02_Base Data'!$B$10*'02_Base Data'!$B$11)</f>
        <v>32.271853494399998</v>
      </c>
      <c r="Q74" s="6">
        <f>Q73/('02_Base Data'!$B$10*'02_Base Data'!$B$11)</f>
        <v>27.856355917866665</v>
      </c>
      <c r="R74" s="6">
        <f>R73/('02_Base Data'!$B$10*'02_Base Data'!$B$11)</f>
        <v>24.923214905599998</v>
      </c>
      <c r="S74" s="6">
        <f>S73/('02_Base Data'!$B$10*'02_Base Data'!$B$11)</f>
        <v>21.213913399466662</v>
      </c>
      <c r="T74" s="6">
        <f>T73/('02_Base Data'!$B$10*'02_Base Data'!$B$11)</f>
        <v>19.001174160000001</v>
      </c>
      <c r="U74" s="6">
        <f>U73/('02_Base Data'!$B$10*'02_Base Data'!$B$11)</f>
        <v>21.347111953066666</v>
      </c>
      <c r="V74" s="6">
        <f>V73/('02_Base Data'!$B$10*'02_Base Data'!$B$11)</f>
        <v>22.167445426133334</v>
      </c>
      <c r="W74" s="6">
        <f>W73/('02_Base Data'!$B$10*'02_Base Data'!$B$11)</f>
        <v>21.459333444266665</v>
      </c>
      <c r="X74" s="6">
        <f>X73/('02_Base Data'!$B$10*'02_Base Data'!$B$11)</f>
        <v>21.515845418666668</v>
      </c>
      <c r="Y74" s="6">
        <f>Y73/('02_Base Data'!$B$10*'02_Base Data'!$B$11)</f>
        <v>27.736182796800001</v>
      </c>
      <c r="Z74" s="6">
        <f>Z73/('02_Base Data'!$B$10*'02_Base Data'!$B$11)</f>
        <v>21.6293278208</v>
      </c>
      <c r="AA74" s="6">
        <f>AA73/('02_Base Data'!$B$10*'02_Base Data'!$B$11)</f>
        <v>18.588353945600002</v>
      </c>
      <c r="AB74" s="6">
        <f>AB73/('02_Base Data'!$B$10*'02_Base Data'!$B$11)</f>
        <v>17.084357147733336</v>
      </c>
      <c r="AC74" s="6">
        <f>AC73/('02_Base Data'!$B$10*'02_Base Data'!$B$11)</f>
        <v>14.7936417408</v>
      </c>
      <c r="AD74" s="6">
        <f>AD73/('02_Base Data'!$B$10*'02_Base Data'!$B$11)</f>
        <v>16.394024908800002</v>
      </c>
      <c r="AE74" s="6">
        <f>AE73/('02_Base Data'!$B$10*'02_Base Data'!$B$11)</f>
        <v>18.785449804799999</v>
      </c>
      <c r="AF74" s="6">
        <f>AF73/('02_Base Data'!$B$10*'02_Base Data'!$B$11)</f>
        <v>30.845118712836147</v>
      </c>
      <c r="AG74" s="6">
        <f>AG73/('02_Base Data'!$B$10*'02_Base Data'!$B$11)</f>
        <v>30.082077911104591</v>
      </c>
      <c r="AH74" s="6">
        <f>AH73/('02_Base Data'!$B$10*'02_Base Data'!$B$11)</f>
        <v>22.77871526389259</v>
      </c>
      <c r="AI74" s="6">
        <f>AI73/('02_Base Data'!$B$10*'02_Base Data'!$B$11)</f>
        <v>24.799554946315272</v>
      </c>
      <c r="AJ74" s="6">
        <f>AJ73/('02_Base Data'!$B$10*'02_Base Data'!$B$11)</f>
        <v>22.698743167013948</v>
      </c>
      <c r="AK74" s="6">
        <f>AK73/('02_Base Data'!$B$10*'02_Base Data'!$B$11)</f>
        <v>21.493825680519066</v>
      </c>
      <c r="AL74" s="6">
        <f>AL73/('02_Base Data'!$B$10*'02_Base Data'!$B$11)</f>
        <v>21.194224998934132</v>
      </c>
      <c r="AM74" s="6">
        <f>AM73/('02_Base Data'!$B$10*'02_Base Data'!$B$11)</f>
        <v>19.440479399454077</v>
      </c>
      <c r="AN74" s="6">
        <f>AN73/('02_Base Data'!$B$10*'02_Base Data'!$B$11)</f>
        <v>19.780731138874877</v>
      </c>
      <c r="AO74" s="6">
        <f>AO73/('02_Base Data'!$B$10*'02_Base Data'!$B$11)</f>
        <v>24.578739606273615</v>
      </c>
      <c r="AP74" s="6">
        <f>AP73/('02_Base Data'!$B$10*'02_Base Data'!$B$11)</f>
        <v>25.966743427298166</v>
      </c>
      <c r="AQ74" s="6">
        <f>AQ73/('02_Base Data'!$B$10*'02_Base Data'!$B$11)</f>
        <v>25.709572960686824</v>
      </c>
      <c r="AR74" s="6">
        <f>AR73/('02_Base Data'!$B$10*'02_Base Data'!$B$11)</f>
        <v>26.351940247391738</v>
      </c>
      <c r="AS74" s="6">
        <f>AS73/('02_Base Data'!$B$10*'02_Base Data'!$B$11)</f>
        <v>25.167601480175136</v>
      </c>
      <c r="AT74" s="7">
        <f>AT73/('02_Base Data'!$B$10*'02_Base Data'!$B$11)</f>
        <v>22.287646955430223</v>
      </c>
      <c r="AU74" s="6">
        <f>AU73/('02_Base Data'!$B$10*'02_Base Data'!$B$11)</f>
        <v>21.685278118796973</v>
      </c>
      <c r="AV74" s="6">
        <f>AV73/('02_Base Data'!$B$10*'02_Base Data'!$B$11)</f>
        <v>22.081388689427108</v>
      </c>
      <c r="AW74" s="6">
        <f>AW73/('02_Base Data'!$B$10*'02_Base Data'!$B$11)</f>
        <v>22.466379863219487</v>
      </c>
      <c r="AX74" s="6">
        <f>AX73/('02_Base Data'!$B$10*'02_Base Data'!$B$11)</f>
        <v>22.838309967278384</v>
      </c>
      <c r="AY74" s="6">
        <f>AY73/('02_Base Data'!$B$10*'02_Base Data'!$B$11)</f>
        <v>23.195078354883808</v>
      </c>
      <c r="AZ74" s="6">
        <f>AZ73/('02_Base Data'!$B$10*'02_Base Data'!$B$11)</f>
        <v>23.534414702649745</v>
      </c>
      <c r="BA74" s="6">
        <f>BA73/('02_Base Data'!$B$10*'02_Base Data'!$B$11)</f>
        <v>23.853867650484911</v>
      </c>
      <c r="BB74" s="6">
        <f>BB73/('02_Base Data'!$B$10*'02_Base Data'!$B$11)</f>
        <v>24.150792746112391</v>
      </c>
      <c r="BC74" s="6">
        <f>BC73/('02_Base Data'!$B$10*'02_Base Data'!$B$11)</f>
        <v>24.422339653756367</v>
      </c>
      <c r="BD74" s="6">
        <f>BD73/('02_Base Data'!$B$10*'02_Base Data'!$B$11)</f>
        <v>24.665438584338123</v>
      </c>
      <c r="BE74" s="6">
        <f>BE73/('02_Base Data'!$B$10*'02_Base Data'!$B$11)</f>
        <v>24.87678590213315</v>
      </c>
      <c r="BF74" s="6">
        <f>BF73/('02_Base Data'!$B$10*'02_Base Data'!$B$11)</f>
        <v>25.052828860320684</v>
      </c>
      <c r="BG74" s="6">
        <f>BG73/('02_Base Data'!$B$10*'02_Base Data'!$B$11)</f>
        <v>25.189749415198211</v>
      </c>
      <c r="BH74" s="6">
        <f>BH73/('02_Base Data'!$B$10*'02_Base Data'!$B$11)</f>
        <v>25.28344706603005</v>
      </c>
      <c r="BI74" s="6">
        <f>BI73/('02_Base Data'!$B$10*'02_Base Data'!$B$11)</f>
        <v>25.329520664542269</v>
      </c>
      <c r="BJ74" s="6">
        <f>BJ73/('02_Base Data'!$B$10*'02_Base Data'!$B$11)</f>
        <v>25.323249134958857</v>
      </c>
      <c r="BK74" s="6">
        <f>BK73/('02_Base Data'!$B$10*'02_Base Data'!$B$11)</f>
        <v>25.25957104218643</v>
      </c>
      <c r="BL74" s="6">
        <f>BL73/('02_Base Data'!$B$10*'02_Base Data'!$B$11)</f>
        <v>25.133062942288539</v>
      </c>
      <c r="BM74" s="6">
        <f>BM73/('02_Base Data'!$B$10*'02_Base Data'!$B$11)</f>
        <v>24.937916445736473</v>
      </c>
      <c r="BN74" s="6">
        <f>BN73/('02_Base Data'!$B$10*'02_Base Data'!$B$11)</f>
        <v>24.667913920069765</v>
      </c>
      <c r="BO74" s="6">
        <f>BO73/('02_Base Data'!$B$10*'02_Base Data'!$B$11)</f>
        <v>24.316402754538188</v>
      </c>
      <c r="BP74" s="6">
        <f>BP73/('02_Base Data'!$B$10*'02_Base Data'!$B$11)</f>
        <v>23.876268105014404</v>
      </c>
      <c r="BQ74" s="6">
        <f>BQ73/('02_Base Data'!$B$10*'02_Base Data'!$B$11)</f>
        <v>23.339904032952344</v>
      </c>
      <c r="BR74" s="6">
        <f>BR73/('02_Base Data'!$B$10*'02_Base Data'!$B$11)</f>
        <v>22.699182947407845</v>
      </c>
      <c r="BS74" s="6">
        <f>BS73/('02_Base Data'!$B$10*'02_Base Data'!$B$11)</f>
        <v>21.945423254122424</v>
      </c>
      <c r="BT74" s="6">
        <f>BT73/('02_Base Data'!$B$10*'02_Base Data'!$B$11)</f>
        <v>21.069355110383771</v>
      </c>
      <c r="BU74" s="6">
        <f>BU73/('02_Base Data'!$B$10*'02_Base Data'!$B$11)</f>
        <v>20.061084178804833</v>
      </c>
      <c r="BV74" s="6">
        <f>BV73/('02_Base Data'!$B$10*'02_Base Data'!$B$11)</f>
        <v>18.910053267289843</v>
      </c>
      <c r="BW74" s="6">
        <f>BW73/('02_Base Data'!$B$10*'02_Base Data'!$B$11)</f>
        <v>17.605001736266562</v>
      </c>
      <c r="BX74" s="6">
        <f>BX73/('02_Base Data'!$B$10*'02_Base Data'!$B$11)</f>
        <v>16.133922547740717</v>
      </c>
      <c r="BY74" s="6">
        <f>BY73/('02_Base Data'!$B$10*'02_Base Data'!$B$11)</f>
        <v>14.484016823854809</v>
      </c>
      <c r="BZ74" s="6">
        <f>BZ73/('02_Base Data'!$B$10*'02_Base Data'!$B$11)</f>
        <v>12.641645775389392</v>
      </c>
      <c r="CA74" s="6">
        <f>CA73/('02_Base Data'!$B$10*'02_Base Data'!$B$11)</f>
        <v>10.592279853011963</v>
      </c>
      <c r="CB74" s="6">
        <f>CB73/('02_Base Data'!$B$10*'02_Base Data'!$B$11)</f>
        <v>8.3204449660353159</v>
      </c>
      <c r="CC74" s="6">
        <f>CC73/('02_Base Data'!$B$10*'02_Base Data'!$B$11)</f>
        <v>5.8096656049724809</v>
      </c>
      <c r="CD74" s="6">
        <f>CD73/('02_Base Data'!$B$10*'02_Base Data'!$B$11)</f>
        <v>3.0424046952457893</v>
      </c>
      <c r="CE74" s="6">
        <f>CE73/('02_Base Data'!$B$10*'02_Base Data'!$B$11)</f>
        <v>0</v>
      </c>
    </row>
    <row r="75" spans="1:83" x14ac:dyDescent="0.25">
      <c r="A75" s="69"/>
      <c r="B75" s="4" t="s">
        <v>25</v>
      </c>
      <c r="C75" s="12" t="s">
        <v>46</v>
      </c>
      <c r="D75">
        <f>D22</f>
        <v>1.1859068628215232E-2</v>
      </c>
      <c r="E75">
        <f t="shared" ref="E75:BP75" si="80">E22</f>
        <v>1.1645309362482233E-2</v>
      </c>
      <c r="F75">
        <f t="shared" si="80"/>
        <v>1.3307635167641687E-2</v>
      </c>
      <c r="G75">
        <f t="shared" si="80"/>
        <v>1.3012929954058542E-2</v>
      </c>
      <c r="H75">
        <f t="shared" si="80"/>
        <v>1.4127558534126308E-2</v>
      </c>
      <c r="I75">
        <f t="shared" si="80"/>
        <v>1.5074396758618734E-2</v>
      </c>
      <c r="J75">
        <f t="shared" si="80"/>
        <v>1.593323809141152E-2</v>
      </c>
      <c r="K75">
        <f t="shared" si="80"/>
        <v>1.3857545407458408E-2</v>
      </c>
      <c r="L75">
        <f t="shared" si="80"/>
        <v>1.4642735651298276E-2</v>
      </c>
      <c r="M75">
        <f t="shared" si="80"/>
        <v>1.4349406512318936E-2</v>
      </c>
      <c r="N75">
        <f t="shared" si="80"/>
        <v>1.2711112313934396E-2</v>
      </c>
      <c r="O75">
        <f t="shared" si="80"/>
        <v>1.1122621974040384E-2</v>
      </c>
      <c r="P75">
        <f t="shared" si="80"/>
        <v>1.304746796879574E-2</v>
      </c>
      <c r="Q75">
        <f t="shared" si="80"/>
        <v>1.6188178490714637E-2</v>
      </c>
      <c r="R75">
        <f t="shared" si="80"/>
        <v>1.4625963177123282E-2</v>
      </c>
      <c r="S75">
        <f t="shared" si="80"/>
        <v>1.5345681363763613E-2</v>
      </c>
      <c r="T75">
        <f t="shared" si="80"/>
        <v>1.4882041579968003E-2</v>
      </c>
      <c r="U75">
        <f t="shared" si="80"/>
        <v>1.8269643132138795E-2</v>
      </c>
      <c r="V75">
        <f t="shared" si="80"/>
        <v>1.3741683756310295E-2</v>
      </c>
      <c r="W75">
        <f t="shared" si="80"/>
        <v>1.2106479688250155E-2</v>
      </c>
      <c r="X75">
        <f t="shared" si="80"/>
        <v>1.3610924024373134E-2</v>
      </c>
      <c r="Y75">
        <f t="shared" si="80"/>
        <v>1.3135811216158396E-2</v>
      </c>
      <c r="Z75">
        <f t="shared" si="80"/>
        <v>1.2942415675508965E-2</v>
      </c>
      <c r="AA75">
        <f t="shared" si="80"/>
        <v>2.1906268028180506E-2</v>
      </c>
      <c r="AB75">
        <f t="shared" si="80"/>
        <v>3.2778885261546931E-2</v>
      </c>
      <c r="AC75">
        <f t="shared" si="80"/>
        <v>3.484631387942716E-2</v>
      </c>
      <c r="AD75">
        <f t="shared" si="80"/>
        <v>3.4009483577680993E-2</v>
      </c>
      <c r="AE75">
        <f t="shared" si="80"/>
        <v>2.5787133618815187E-2</v>
      </c>
      <c r="AF75">
        <f t="shared" si="80"/>
        <v>3.9105624773164621E-2</v>
      </c>
      <c r="AG75">
        <f t="shared" si="80"/>
        <v>3.775983545353026E-2</v>
      </c>
      <c r="AH75">
        <f t="shared" si="80"/>
        <v>4.422782506503016E-2</v>
      </c>
      <c r="AI75">
        <f t="shared" si="80"/>
        <v>4.5389885048353555E-2</v>
      </c>
      <c r="AJ75">
        <f t="shared" si="80"/>
        <v>4.3771314452570223E-2</v>
      </c>
      <c r="AK75">
        <f t="shared" si="80"/>
        <v>3.3037783086773534E-2</v>
      </c>
      <c r="AL75">
        <f t="shared" si="80"/>
        <v>3.5430949947836084E-2</v>
      </c>
      <c r="AM75">
        <f t="shared" si="80"/>
        <v>4.8163804237462499E-2</v>
      </c>
      <c r="AN75">
        <f t="shared" si="80"/>
        <v>5.6452191792548359E-2</v>
      </c>
      <c r="AO75">
        <f t="shared" si="80"/>
        <v>4.8266793221495435E-2</v>
      </c>
      <c r="AP75">
        <f t="shared" si="80"/>
        <v>4.7014569426336271E-2</v>
      </c>
      <c r="AQ75">
        <f t="shared" si="80"/>
        <v>4.9250970680963041E-2</v>
      </c>
      <c r="AR75">
        <f t="shared" si="80"/>
        <v>4.3524662690040274E-2</v>
      </c>
      <c r="AS75">
        <f t="shared" si="80"/>
        <v>5.4599395342868152E-2</v>
      </c>
      <c r="AT75" s="2">
        <f t="shared" si="80"/>
        <v>5.7373276535226468E-2</v>
      </c>
      <c r="AU75">
        <f t="shared" si="80"/>
        <v>4.5557925450279924E-2</v>
      </c>
      <c r="AV75">
        <f t="shared" si="80"/>
        <v>4.5988078828754282E-2</v>
      </c>
      <c r="AW75">
        <f t="shared" si="80"/>
        <v>4.6536628387102555E-2</v>
      </c>
      <c r="AX75">
        <f t="shared" si="80"/>
        <v>4.6690548608574051E-2</v>
      </c>
      <c r="AY75">
        <f t="shared" si="80"/>
        <v>4.6777259512588744E-2</v>
      </c>
      <c r="AZ75">
        <f t="shared" si="80"/>
        <v>4.6977655849923319E-2</v>
      </c>
      <c r="BA75">
        <f t="shared" si="80"/>
        <v>4.7906980700799968E-2</v>
      </c>
      <c r="BB75">
        <f t="shared" si="80"/>
        <v>4.8738716084330891E-2</v>
      </c>
      <c r="BC75">
        <f t="shared" si="80"/>
        <v>4.8777043540788781E-2</v>
      </c>
      <c r="BD75">
        <f t="shared" si="80"/>
        <v>4.8265366990671479E-2</v>
      </c>
      <c r="BE75">
        <f t="shared" si="80"/>
        <v>4.8265271908616555E-2</v>
      </c>
      <c r="BF75">
        <f t="shared" si="80"/>
        <v>4.8348652074101897E-2</v>
      </c>
      <c r="BG75">
        <f t="shared" si="80"/>
        <v>4.828849750031116E-2</v>
      </c>
      <c r="BH75">
        <f t="shared" si="80"/>
        <v>4.8606086487662549E-2</v>
      </c>
      <c r="BI75">
        <f t="shared" si="80"/>
        <v>4.820653256398217E-2</v>
      </c>
      <c r="BJ75">
        <f t="shared" si="80"/>
        <v>4.759541629923255E-2</v>
      </c>
      <c r="BK75">
        <f t="shared" si="80"/>
        <v>4.7731249022496064E-2</v>
      </c>
      <c r="BL75">
        <f t="shared" si="80"/>
        <v>4.7847460368745515E-2</v>
      </c>
      <c r="BM75">
        <f t="shared" si="80"/>
        <v>4.7934849167521713E-2</v>
      </c>
      <c r="BN75">
        <f t="shared" si="80"/>
        <v>4.8017802538118229E-2</v>
      </c>
      <c r="BO75">
        <f t="shared" si="80"/>
        <v>4.8100505406486853E-2</v>
      </c>
      <c r="BP75">
        <f t="shared" si="80"/>
        <v>4.8175362043591088E-2</v>
      </c>
      <c r="BQ75">
        <f t="shared" ref="BQ75:CE75" si="81">BQ22</f>
        <v>4.8193254133110493E-2</v>
      </c>
      <c r="BR75">
        <f t="shared" si="81"/>
        <v>4.8156890003029133E-2</v>
      </c>
      <c r="BS75">
        <f t="shared" si="81"/>
        <v>4.8115546433845163E-2</v>
      </c>
      <c r="BT75">
        <f t="shared" si="81"/>
        <v>4.8105558396723404E-2</v>
      </c>
      <c r="BU75">
        <f t="shared" si="81"/>
        <v>4.8094910829263871E-2</v>
      </c>
      <c r="BV75">
        <f t="shared" si="81"/>
        <v>4.8077994746274659E-2</v>
      </c>
      <c r="BW75">
        <f t="shared" si="81"/>
        <v>4.806396122933889E-2</v>
      </c>
      <c r="BX75">
        <f t="shared" si="81"/>
        <v>4.8027819545450649E-2</v>
      </c>
      <c r="BY75">
        <f t="shared" si="81"/>
        <v>4.801590534421521E-2</v>
      </c>
      <c r="BZ75">
        <f t="shared" si="81"/>
        <v>4.8043937947214059E-2</v>
      </c>
      <c r="CA75">
        <f t="shared" si="81"/>
        <v>4.8064783875528594E-2</v>
      </c>
      <c r="CB75">
        <f t="shared" si="81"/>
        <v>4.8079272109314133E-2</v>
      </c>
      <c r="CC75">
        <f t="shared" si="81"/>
        <v>4.8088900305433634E-2</v>
      </c>
      <c r="CD75">
        <f t="shared" si="81"/>
        <v>4.8093640156587993E-2</v>
      </c>
      <c r="CE75">
        <f t="shared" si="81"/>
        <v>4.8093182473261407E-2</v>
      </c>
    </row>
    <row r="76" spans="1:83" x14ac:dyDescent="0.25">
      <c r="A76" s="69"/>
      <c r="B76" s="4" t="s">
        <v>26</v>
      </c>
      <c r="C76" s="12" t="s">
        <v>46</v>
      </c>
      <c r="D76">
        <f t="shared" ref="D76:AI76" si="82">D75*D8</f>
        <v>1.35</v>
      </c>
      <c r="E76">
        <f t="shared" si="82"/>
        <v>1.35</v>
      </c>
      <c r="F76">
        <f t="shared" si="82"/>
        <v>1.5840000000000001</v>
      </c>
      <c r="G76">
        <f t="shared" si="82"/>
        <v>1.5625396827</v>
      </c>
      <c r="H76">
        <f t="shared" si="82"/>
        <v>1.7337142858500001</v>
      </c>
      <c r="I76">
        <f t="shared" si="82"/>
        <v>1.89952380945</v>
      </c>
      <c r="J76">
        <f t="shared" si="82"/>
        <v>2.0599682539500002</v>
      </c>
      <c r="K76">
        <f t="shared" si="82"/>
        <v>1.8458730157500001</v>
      </c>
      <c r="L76">
        <f t="shared" si="82"/>
        <v>2.0009523811499998</v>
      </c>
      <c r="M76">
        <f t="shared" si="82"/>
        <v>1.9714444443000001</v>
      </c>
      <c r="N76">
        <f t="shared" si="82"/>
        <v>1.7653968252000001</v>
      </c>
      <c r="O76">
        <f t="shared" si="82"/>
        <v>1.56471428565</v>
      </c>
      <c r="P76">
        <f t="shared" si="82"/>
        <v>1.8829206351000001</v>
      </c>
      <c r="Q76">
        <f t="shared" si="82"/>
        <v>2.3588888890500002</v>
      </c>
      <c r="R76">
        <f t="shared" si="82"/>
        <v>2.1555238095</v>
      </c>
      <c r="S76">
        <f t="shared" si="82"/>
        <v>2.2837777776000001</v>
      </c>
      <c r="T76">
        <f t="shared" si="82"/>
        <v>2.2462222221000001</v>
      </c>
      <c r="U76">
        <f t="shared" si="82"/>
        <v>2.8397142854999999</v>
      </c>
      <c r="V76">
        <f t="shared" si="82"/>
        <v>2.1711111111000001</v>
      </c>
      <c r="W76">
        <f t="shared" si="82"/>
        <v>1.9811587301999998</v>
      </c>
      <c r="X76">
        <f t="shared" si="82"/>
        <v>2.2457142855000001</v>
      </c>
      <c r="Y76">
        <f t="shared" si="82"/>
        <v>2.2054761904500002</v>
      </c>
      <c r="Z76">
        <f t="shared" si="82"/>
        <v>2.1652380953999999</v>
      </c>
      <c r="AA76">
        <f t="shared" si="82"/>
        <v>3.6833333332499998</v>
      </c>
      <c r="AB76">
        <f t="shared" si="82"/>
        <v>5.6666666655000002</v>
      </c>
      <c r="AC76">
        <f t="shared" si="82"/>
        <v>6.0916666680000002</v>
      </c>
      <c r="AD76">
        <f t="shared" si="82"/>
        <v>6.7999999994999998</v>
      </c>
      <c r="AE76">
        <f t="shared" si="82"/>
        <v>5.2416666674999997</v>
      </c>
      <c r="AF76">
        <f t="shared" si="82"/>
        <v>6.1390621036379276</v>
      </c>
      <c r="AG76">
        <f t="shared" si="82"/>
        <v>6.2085292789881512</v>
      </c>
      <c r="AH76">
        <f t="shared" si="82"/>
        <v>7.6164056424679307</v>
      </c>
      <c r="AI76">
        <f t="shared" si="82"/>
        <v>8.186710033469387</v>
      </c>
      <c r="AJ76">
        <f t="shared" ref="AJ76:BO76" si="83">AJ75*AJ8</f>
        <v>8.2686718443117257</v>
      </c>
      <c r="AK76">
        <f t="shared" si="83"/>
        <v>6.5366150245045089</v>
      </c>
      <c r="AL76">
        <f t="shared" si="83"/>
        <v>7.3421059849226706</v>
      </c>
      <c r="AM76">
        <f t="shared" si="83"/>
        <v>10.453325597488083</v>
      </c>
      <c r="AN76">
        <f t="shared" si="83"/>
        <v>12.832472617132208</v>
      </c>
      <c r="AO76">
        <f t="shared" si="83"/>
        <v>11.491423392815724</v>
      </c>
      <c r="AP76">
        <f t="shared" si="83"/>
        <v>11.723402769819609</v>
      </c>
      <c r="AQ76">
        <f t="shared" si="83"/>
        <v>12.862691679946765</v>
      </c>
      <c r="AR76">
        <f t="shared" si="83"/>
        <v>11.90551871002255</v>
      </c>
      <c r="AS76">
        <f t="shared" si="83"/>
        <v>15.64215494218227</v>
      </c>
      <c r="AT76" s="2">
        <f t="shared" si="83"/>
        <v>17.215286135351892</v>
      </c>
      <c r="AU76">
        <f t="shared" si="83"/>
        <v>13.670000559895742</v>
      </c>
      <c r="AV76">
        <f t="shared" si="83"/>
        <v>14.452590660420009</v>
      </c>
      <c r="AW76">
        <f t="shared" si="83"/>
        <v>15.317616527155456</v>
      </c>
      <c r="AX76">
        <f t="shared" si="83"/>
        <v>16.09611614323692</v>
      </c>
      <c r="AY76">
        <f t="shared" si="83"/>
        <v>16.889731182763253</v>
      </c>
      <c r="AZ76">
        <f t="shared" si="83"/>
        <v>17.765406415105719</v>
      </c>
      <c r="BA76">
        <f t="shared" si="83"/>
        <v>18.974854234952389</v>
      </c>
      <c r="BB76">
        <f t="shared" si="83"/>
        <v>20.218529899272571</v>
      </c>
      <c r="BC76">
        <f t="shared" si="83"/>
        <v>21.192725165626165</v>
      </c>
      <c r="BD76">
        <f t="shared" si="83"/>
        <v>21.963562682290451</v>
      </c>
      <c r="BE76">
        <f t="shared" si="83"/>
        <v>23.003704217776864</v>
      </c>
      <c r="BF76">
        <f t="shared" si="83"/>
        <v>24.134773691716518</v>
      </c>
      <c r="BG76">
        <f t="shared" si="83"/>
        <v>25.246338162581509</v>
      </c>
      <c r="BH76">
        <f t="shared" si="83"/>
        <v>26.615902710476828</v>
      </c>
      <c r="BI76">
        <f t="shared" si="83"/>
        <v>27.647271787009633</v>
      </c>
      <c r="BJ76">
        <f t="shared" si="83"/>
        <v>28.589552646447775</v>
      </c>
      <c r="BK76">
        <f t="shared" si="83"/>
        <v>30.02900011247959</v>
      </c>
      <c r="BL76">
        <f t="shared" si="83"/>
        <v>31.527737532640074</v>
      </c>
      <c r="BM76">
        <f t="shared" si="83"/>
        <v>33.081189922686114</v>
      </c>
      <c r="BN76">
        <f t="shared" si="83"/>
        <v>34.707863542692493</v>
      </c>
      <c r="BO76">
        <f t="shared" si="83"/>
        <v>36.414225902493669</v>
      </c>
      <c r="BP76">
        <f t="shared" ref="BP76:CE76" si="84">BP75*BP8</f>
        <v>38.198144919048509</v>
      </c>
      <c r="BQ76">
        <f t="shared" si="84"/>
        <v>40.022054533633636</v>
      </c>
      <c r="BR76">
        <f t="shared" si="84"/>
        <v>41.885856652884364</v>
      </c>
      <c r="BS76">
        <f t="shared" si="84"/>
        <v>43.831893751418079</v>
      </c>
      <c r="BT76">
        <f t="shared" si="84"/>
        <v>45.898227585165664</v>
      </c>
      <c r="BU76">
        <f t="shared" si="84"/>
        <v>48.061311891351487</v>
      </c>
      <c r="BV76">
        <f t="shared" si="84"/>
        <v>50.31977441736808</v>
      </c>
      <c r="BW76">
        <f t="shared" si="84"/>
        <v>52.687518321553391</v>
      </c>
      <c r="BX76">
        <f t="shared" si="84"/>
        <v>55.141286576271625</v>
      </c>
      <c r="BY76">
        <f t="shared" si="84"/>
        <v>57.738432484309001</v>
      </c>
      <c r="BZ76">
        <f t="shared" si="84"/>
        <v>60.508210230791789</v>
      </c>
      <c r="CA76">
        <f t="shared" si="84"/>
        <v>63.401355944641374</v>
      </c>
      <c r="CB76">
        <f t="shared" si="84"/>
        <v>66.424038836891498</v>
      </c>
      <c r="CC76">
        <f t="shared" si="84"/>
        <v>69.583790536313785</v>
      </c>
      <c r="CD76">
        <f t="shared" si="84"/>
        <v>72.88643846706745</v>
      </c>
      <c r="CE76">
        <f t="shared" si="84"/>
        <v>76.337588909404673</v>
      </c>
    </row>
    <row r="77" spans="1:83" s="6" customFormat="1" ht="13.9" customHeight="1" x14ac:dyDescent="0.25">
      <c r="A77" s="69"/>
      <c r="B77" s="13" t="s">
        <v>27</v>
      </c>
      <c r="C77" s="14" t="s">
        <v>46</v>
      </c>
      <c r="D77" s="6">
        <f>D76/('02_Base Data'!$B$13*'02_Base Data'!$B$12)</f>
        <v>3.2</v>
      </c>
      <c r="E77" s="6">
        <f>E76/('02_Base Data'!$B$13*'02_Base Data'!$B$12)</f>
        <v>3.2</v>
      </c>
      <c r="F77" s="6">
        <f>F76/('02_Base Data'!$B$13*'02_Base Data'!$B$12)</f>
        <v>3.754666666666667</v>
      </c>
      <c r="G77" s="6">
        <f>G76/('02_Base Data'!$B$13*'02_Base Data'!$B$12)</f>
        <v>3.7037977664000001</v>
      </c>
      <c r="H77" s="6">
        <f>H76/('02_Base Data'!$B$13*'02_Base Data'!$B$12)</f>
        <v>4.109544973866667</v>
      </c>
      <c r="I77" s="6">
        <f>I76/('02_Base Data'!$B$13*'02_Base Data'!$B$12)</f>
        <v>4.5025749557333334</v>
      </c>
      <c r="J77" s="6">
        <f>J76/('02_Base Data'!$B$13*'02_Base Data'!$B$12)</f>
        <v>4.8828877130666672</v>
      </c>
      <c r="K77" s="6">
        <f>K76/('02_Base Data'!$B$13*'02_Base Data'!$B$12)</f>
        <v>4.3754027039999999</v>
      </c>
      <c r="L77" s="6">
        <f>L76/('02_Base Data'!$B$13*'02_Base Data'!$B$12)</f>
        <v>4.7429982367999992</v>
      </c>
      <c r="M77" s="6">
        <f>M76/('02_Base Data'!$B$13*'02_Base Data'!$B$12)</f>
        <v>4.6730534976000007</v>
      </c>
      <c r="N77" s="6">
        <f>N76/('02_Base Data'!$B$13*'02_Base Data'!$B$12)</f>
        <v>4.1846443263999999</v>
      </c>
      <c r="O77" s="6">
        <f>O76/('02_Base Data'!$B$13*'02_Base Data'!$B$12)</f>
        <v>3.7089523808</v>
      </c>
      <c r="P77" s="6">
        <f>P76/('02_Base Data'!$B$13*'02_Base Data'!$B$12)</f>
        <v>4.4632192831999999</v>
      </c>
      <c r="Q77" s="6">
        <f>Q76/('02_Base Data'!$B$13*'02_Base Data'!$B$12)</f>
        <v>5.5914403296000001</v>
      </c>
      <c r="R77" s="6">
        <f>R76/('02_Base Data'!$B$13*'02_Base Data'!$B$12)</f>
        <v>5.1093897706666667</v>
      </c>
      <c r="S77" s="6">
        <f>S76/('02_Base Data'!$B$13*'02_Base Data'!$B$12)</f>
        <v>5.4133991765333338</v>
      </c>
      <c r="T77" s="6">
        <f>T76/('02_Base Data'!$B$13*'02_Base Data'!$B$12)</f>
        <v>5.3243786005333336</v>
      </c>
      <c r="U77" s="6">
        <f>U76/('02_Base Data'!$B$13*'02_Base Data'!$B$12)</f>
        <v>6.7311746026666661</v>
      </c>
      <c r="V77" s="6">
        <f>V76/('02_Base Data'!$B$13*'02_Base Data'!$B$12)</f>
        <v>5.146337448533334</v>
      </c>
      <c r="W77" s="6">
        <f>W76/('02_Base Data'!$B$13*'02_Base Data'!$B$12)</f>
        <v>4.6960799530666657</v>
      </c>
      <c r="X77" s="6">
        <f>X76/('02_Base Data'!$B$13*'02_Base Data'!$B$12)</f>
        <v>5.3231746026666666</v>
      </c>
      <c r="Y77" s="6">
        <f>Y76/('02_Base Data'!$B$13*'02_Base Data'!$B$12)</f>
        <v>5.2277954144000001</v>
      </c>
      <c r="Z77" s="6">
        <f>Z76/('02_Base Data'!$B$13*'02_Base Data'!$B$12)</f>
        <v>5.1324162261333335</v>
      </c>
      <c r="AA77" s="6">
        <f>AA76/('02_Base Data'!$B$13*'02_Base Data'!$B$12)</f>
        <v>8.7308641973333323</v>
      </c>
      <c r="AB77" s="6">
        <f>AB76/('02_Base Data'!$B$13*'02_Base Data'!$B$12)</f>
        <v>13.432098762666667</v>
      </c>
      <c r="AC77" s="6">
        <f>AC76/('02_Base Data'!$B$13*'02_Base Data'!$B$12)</f>
        <v>14.439506176</v>
      </c>
      <c r="AD77" s="6">
        <f>AD76/('02_Base Data'!$B$13*'02_Base Data'!$B$12)</f>
        <v>16.118518517333332</v>
      </c>
      <c r="AE77" s="6">
        <f>AE76/('02_Base Data'!$B$13*'02_Base Data'!$B$12)</f>
        <v>12.424691359999999</v>
      </c>
      <c r="AF77" s="6">
        <f>AF76/('02_Base Data'!$B$13*'02_Base Data'!$B$12)</f>
        <v>14.551850912326939</v>
      </c>
      <c r="AG77" s="6">
        <f>AG76/('02_Base Data'!$B$13*'02_Base Data'!$B$12)</f>
        <v>14.716513846490432</v>
      </c>
      <c r="AH77" s="6">
        <f>AH76/('02_Base Data'!$B$13*'02_Base Data'!$B$12)</f>
        <v>18.053702263627688</v>
      </c>
      <c r="AI77" s="6">
        <f>AI76/('02_Base Data'!$B$13*'02_Base Data'!$B$12)</f>
        <v>19.405534894149657</v>
      </c>
      <c r="AJ77" s="6">
        <f>AJ76/('02_Base Data'!$B$13*'02_Base Data'!$B$12)</f>
        <v>19.59981474207224</v>
      </c>
      <c r="AK77" s="6">
        <f>AK76/('02_Base Data'!$B$13*'02_Base Data'!$B$12)</f>
        <v>15.49419857660328</v>
      </c>
      <c r="AL77" s="6">
        <f>AL76/('02_Base Data'!$B$13*'02_Base Data'!$B$12)</f>
        <v>17.403510482779662</v>
      </c>
      <c r="AM77" s="6">
        <f>AM76/('02_Base Data'!$B$13*'02_Base Data'!$B$12)</f>
        <v>24.778253268119901</v>
      </c>
      <c r="AN77" s="6">
        <f>AN76/('02_Base Data'!$B$13*'02_Base Data'!$B$12)</f>
        <v>30.417712870239306</v>
      </c>
      <c r="AO77" s="6">
        <f>AO76/('02_Base Data'!$B$13*'02_Base Data'!$B$12)</f>
        <v>27.238929523711345</v>
      </c>
      <c r="AP77" s="6">
        <f>AP76/('02_Base Data'!$B$13*'02_Base Data'!$B$12)</f>
        <v>27.788806565498334</v>
      </c>
      <c r="AQ77" s="6">
        <f>AQ76/('02_Base Data'!$B$13*'02_Base Data'!$B$12)</f>
        <v>30.489343241355296</v>
      </c>
      <c r="AR77" s="6">
        <f>AR76/('02_Base Data'!$B$13*'02_Base Data'!$B$12)</f>
        <v>28.220488794127526</v>
      </c>
      <c r="AS77" s="6">
        <f>AS76/('02_Base Data'!$B$13*'02_Base Data'!$B$12)</f>
        <v>37.077700603691305</v>
      </c>
      <c r="AT77" s="7">
        <f>AT76/('02_Base Data'!$B$13*'02_Base Data'!$B$12)</f>
        <v>40.806604172685965</v>
      </c>
      <c r="AU77" s="6">
        <f>AU76/('02_Base Data'!$B$13*'02_Base Data'!$B$12)</f>
        <v>32.402964290123244</v>
      </c>
      <c r="AV77" s="6">
        <f>AV76/('02_Base Data'!$B$13*'02_Base Data'!$B$12)</f>
        <v>34.257992676551133</v>
      </c>
      <c r="AW77" s="6">
        <f>AW76/('02_Base Data'!$B$13*'02_Base Data'!$B$12)</f>
        <v>36.308424360664787</v>
      </c>
      <c r="AX77" s="6">
        <f>AX76/('02_Base Data'!$B$13*'02_Base Data'!$B$12)</f>
        <v>38.153756783968994</v>
      </c>
      <c r="AY77" s="6">
        <f>AY76/('02_Base Data'!$B$13*'02_Base Data'!$B$12)</f>
        <v>40.034918359142523</v>
      </c>
      <c r="AZ77" s="6">
        <f>AZ76/('02_Base Data'!$B$13*'02_Base Data'!$B$12)</f>
        <v>42.110592983954298</v>
      </c>
      <c r="BA77" s="6">
        <f>BA76/('02_Base Data'!$B$13*'02_Base Data'!$B$12)</f>
        <v>44.977432260627886</v>
      </c>
      <c r="BB77" s="6">
        <f>BB76/('02_Base Data'!$B$13*'02_Base Data'!$B$12)</f>
        <v>47.92540420568313</v>
      </c>
      <c r="BC77" s="6">
        <f>BC76/('02_Base Data'!$B$13*'02_Base Data'!$B$12)</f>
        <v>50.234607800002763</v>
      </c>
      <c r="BD77" s="6">
        <f>BD76/('02_Base Data'!$B$13*'02_Base Data'!$B$12)</f>
        <v>52.061778209873665</v>
      </c>
      <c r="BE77" s="6">
        <f>BE76/('02_Base Data'!$B$13*'02_Base Data'!$B$12)</f>
        <v>54.527298886582194</v>
      </c>
      <c r="BF77" s="6">
        <f>BF76/('02_Base Data'!$B$13*'02_Base Data'!$B$12)</f>
        <v>57.208352454439151</v>
      </c>
      <c r="BG77" s="6">
        <f>BG76/('02_Base Data'!$B$13*'02_Base Data'!$B$12)</f>
        <v>59.843171940933949</v>
      </c>
      <c r="BH77" s="6">
        <f>BH76/('02_Base Data'!$B$13*'02_Base Data'!$B$12)</f>
        <v>63.0895471655747</v>
      </c>
      <c r="BI77" s="6">
        <f>BI76/('02_Base Data'!$B$13*'02_Base Data'!$B$12)</f>
        <v>65.534273865504318</v>
      </c>
      <c r="BJ77" s="6">
        <f>BJ76/('02_Base Data'!$B$13*'02_Base Data'!$B$12)</f>
        <v>67.767828495283609</v>
      </c>
      <c r="BK77" s="6">
        <f>BK76/('02_Base Data'!$B$13*'02_Base Data'!$B$12)</f>
        <v>71.179852118470137</v>
      </c>
      <c r="BL77" s="6">
        <f>BL76/('02_Base Data'!$B$13*'02_Base Data'!$B$12)</f>
        <v>74.732414892183883</v>
      </c>
      <c r="BM77" s="6">
        <f>BM76/('02_Base Data'!$B$13*'02_Base Data'!$B$12)</f>
        <v>78.414672409330052</v>
      </c>
      <c r="BN77" s="6">
        <f>BN76/('02_Base Data'!$B$13*'02_Base Data'!$B$12)</f>
        <v>82.270491360456276</v>
      </c>
      <c r="BO77" s="6">
        <f>BO76/('02_Base Data'!$B$13*'02_Base Data'!$B$12)</f>
        <v>86.315202139244249</v>
      </c>
      <c r="BP77" s="6">
        <f>BP76/('02_Base Data'!$B$13*'02_Base Data'!$B$12)</f>
        <v>90.543750919226099</v>
      </c>
      <c r="BQ77" s="6">
        <f>BQ76/('02_Base Data'!$B$13*'02_Base Data'!$B$12)</f>
        <v>94.86709222787232</v>
      </c>
      <c r="BR77" s="6">
        <f>BR76/('02_Base Data'!$B$13*'02_Base Data'!$B$12)</f>
        <v>99.284993547577756</v>
      </c>
      <c r="BS77" s="6">
        <f>BS76/('02_Base Data'!$B$13*'02_Base Data'!$B$12)</f>
        <v>103.8978222255836</v>
      </c>
      <c r="BT77" s="6">
        <f>BT76/('02_Base Data'!$B$13*'02_Base Data'!$B$12)</f>
        <v>108.79579872039268</v>
      </c>
      <c r="BU77" s="6">
        <f>BU76/('02_Base Data'!$B$13*'02_Base Data'!$B$12)</f>
        <v>113.9231096683887</v>
      </c>
      <c r="BV77" s="6">
        <f>BV76/('02_Base Data'!$B$13*'02_Base Data'!$B$12)</f>
        <v>119.27650232265026</v>
      </c>
      <c r="BW77" s="6">
        <f>BW76/('02_Base Data'!$B$13*'02_Base Data'!$B$12)</f>
        <v>124.88893231775619</v>
      </c>
      <c r="BX77" s="6">
        <f>BX76/('02_Base Data'!$B$13*'02_Base Data'!$B$12)</f>
        <v>130.70527188449572</v>
      </c>
      <c r="BY77" s="6">
        <f>BY76/('02_Base Data'!$B$13*'02_Base Data'!$B$12)</f>
        <v>136.86146959243615</v>
      </c>
      <c r="BZ77" s="6">
        <f>BZ76/('02_Base Data'!$B$13*'02_Base Data'!$B$12)</f>
        <v>143.42686869521017</v>
      </c>
      <c r="CA77" s="6">
        <f>CA76/('02_Base Data'!$B$13*'02_Base Data'!$B$12)</f>
        <v>150.28469557248326</v>
      </c>
      <c r="CB77" s="6">
        <f>CB76/('02_Base Data'!$B$13*'02_Base Data'!$B$12)</f>
        <v>157.44957353929837</v>
      </c>
      <c r="CC77" s="6">
        <f>CC76/('02_Base Data'!$B$13*'02_Base Data'!$B$12)</f>
        <v>164.93935534533637</v>
      </c>
      <c r="CD77" s="6">
        <f>CD76/('02_Base Data'!$B$13*'02_Base Data'!$B$12)</f>
        <v>172.76785414415988</v>
      </c>
      <c r="CE77" s="6">
        <f>CE76/('02_Base Data'!$B$13*'02_Base Data'!$B$12)</f>
        <v>180.94835889636664</v>
      </c>
    </row>
    <row r="78" spans="1:83" x14ac:dyDescent="0.25">
      <c r="A78" s="69"/>
      <c r="B78" s="4" t="s">
        <v>25</v>
      </c>
      <c r="C78" s="12" t="s">
        <v>22</v>
      </c>
      <c r="D78">
        <f>D25</f>
        <v>0.89707265800988101</v>
      </c>
      <c r="E78">
        <f t="shared" ref="E78:BP78" si="85">E25</f>
        <v>0.89746517486863076</v>
      </c>
      <c r="F78">
        <f t="shared" si="85"/>
        <v>0.89020014038087947</v>
      </c>
      <c r="G78">
        <f t="shared" si="85"/>
        <v>0.89843150800373306</v>
      </c>
      <c r="H78">
        <f t="shared" si="85"/>
        <v>0.89472985237965441</v>
      </c>
      <c r="I78">
        <f t="shared" si="85"/>
        <v>0.88754903997337697</v>
      </c>
      <c r="J78">
        <f t="shared" si="85"/>
        <v>0.8808277265296075</v>
      </c>
      <c r="K78">
        <f t="shared" si="85"/>
        <v>0.87024765513455038</v>
      </c>
      <c r="L78">
        <f t="shared" si="85"/>
        <v>0.8632174926793833</v>
      </c>
      <c r="M78">
        <f t="shared" si="85"/>
        <v>0.87430853821080745</v>
      </c>
      <c r="N78">
        <f t="shared" si="85"/>
        <v>0.8812976918372506</v>
      </c>
      <c r="O78">
        <f t="shared" si="85"/>
        <v>0.88542285693451395</v>
      </c>
      <c r="P78">
        <f t="shared" si="85"/>
        <v>0.87892224786954942</v>
      </c>
      <c r="Q78">
        <f t="shared" si="85"/>
        <v>0.88610261230357112</v>
      </c>
      <c r="R78">
        <f t="shared" si="85"/>
        <v>0.89240799316499231</v>
      </c>
      <c r="S78">
        <f t="shared" si="85"/>
        <v>0.89986585752441328</v>
      </c>
      <c r="T78">
        <f t="shared" si="85"/>
        <v>0.90316972569373899</v>
      </c>
      <c r="U78">
        <f t="shared" si="85"/>
        <v>0.89324382576732664</v>
      </c>
      <c r="V78">
        <f t="shared" si="85"/>
        <v>0.8947144187419489</v>
      </c>
      <c r="W78">
        <f t="shared" si="85"/>
        <v>0.89345098193685435</v>
      </c>
      <c r="X78">
        <f t="shared" si="85"/>
        <v>0.88775202849889756</v>
      </c>
      <c r="Y78">
        <f t="shared" si="85"/>
        <v>0.8739746035727165</v>
      </c>
      <c r="Z78">
        <f t="shared" si="85"/>
        <v>0.87869666219143239</v>
      </c>
      <c r="AA78">
        <f t="shared" si="85"/>
        <v>0.87659411424916822</v>
      </c>
      <c r="AB78">
        <f t="shared" si="85"/>
        <v>0.85552890248299951</v>
      </c>
      <c r="AC78">
        <f t="shared" si="85"/>
        <v>0.84895140813827952</v>
      </c>
      <c r="AD78">
        <f t="shared" si="85"/>
        <v>0.85129572036986978</v>
      </c>
      <c r="AE78">
        <f t="shared" si="85"/>
        <v>0.84059671563090255</v>
      </c>
      <c r="AF78">
        <f t="shared" si="85"/>
        <v>0.77004989708025073</v>
      </c>
      <c r="AG78">
        <f t="shared" si="85"/>
        <v>0.77435343156597447</v>
      </c>
      <c r="AH78">
        <f t="shared" si="85"/>
        <v>0.77112513729074272</v>
      </c>
      <c r="AI78">
        <f t="shared" si="85"/>
        <v>0.7666467676022356</v>
      </c>
      <c r="AJ78">
        <f t="shared" si="85"/>
        <v>0.77706305941621734</v>
      </c>
      <c r="AK78">
        <f t="shared" si="85"/>
        <v>0.79272325084319384</v>
      </c>
      <c r="AL78">
        <f t="shared" si="85"/>
        <v>0.78590276065629605</v>
      </c>
      <c r="AM78">
        <f t="shared" si="85"/>
        <v>0.78450383019626047</v>
      </c>
      <c r="AN78">
        <f t="shared" si="85"/>
        <v>0.76969238020830055</v>
      </c>
      <c r="AO78">
        <f t="shared" si="85"/>
        <v>0.77504987848393081</v>
      </c>
      <c r="AP78">
        <f t="shared" si="85"/>
        <v>0.77555203383204518</v>
      </c>
      <c r="AQ78">
        <f t="shared" si="85"/>
        <v>0.77513845418611516</v>
      </c>
      <c r="AR78">
        <f t="shared" si="85"/>
        <v>0.79172048243046578</v>
      </c>
      <c r="AS78">
        <f t="shared" si="85"/>
        <v>0.785665074944909</v>
      </c>
      <c r="AT78" s="2">
        <f t="shared" si="85"/>
        <v>0.78554416580073516</v>
      </c>
      <c r="AU78">
        <f t="shared" si="85"/>
        <v>0.79384462417491497</v>
      </c>
      <c r="AV78">
        <f t="shared" si="85"/>
        <v>0.79320843044746869</v>
      </c>
      <c r="AW78">
        <f t="shared" si="85"/>
        <v>0.79251495798247518</v>
      </c>
      <c r="AX78">
        <f t="shared" si="85"/>
        <v>0.7931401276060398</v>
      </c>
      <c r="AY78">
        <f t="shared" si="85"/>
        <v>0.7939347568619386</v>
      </c>
      <c r="AZ78">
        <f t="shared" si="85"/>
        <v>0.79445003580136664</v>
      </c>
      <c r="BA78">
        <f t="shared" si="85"/>
        <v>0.79418040567717085</v>
      </c>
      <c r="BB78">
        <f t="shared" si="85"/>
        <v>0.79445025465928898</v>
      </c>
      <c r="BC78">
        <f t="shared" si="85"/>
        <v>0.79508402153122271</v>
      </c>
      <c r="BD78">
        <f t="shared" si="85"/>
        <v>0.79676036427348684</v>
      </c>
      <c r="BE78">
        <f t="shared" si="85"/>
        <v>0.79776083321891988</v>
      </c>
      <c r="BF78">
        <f t="shared" si="85"/>
        <v>0.79872589468408983</v>
      </c>
      <c r="BG78">
        <f t="shared" si="85"/>
        <v>0.79986992369716559</v>
      </c>
      <c r="BH78">
        <f t="shared" si="85"/>
        <v>0.79998700682012203</v>
      </c>
      <c r="BI78">
        <f t="shared" si="85"/>
        <v>0.80062710314683694</v>
      </c>
      <c r="BJ78">
        <f t="shared" si="85"/>
        <v>0.80159237035479802</v>
      </c>
      <c r="BK78">
        <f t="shared" si="85"/>
        <v>0.80210888676679004</v>
      </c>
      <c r="BL78">
        <f t="shared" si="85"/>
        <v>0.80270225052141153</v>
      </c>
      <c r="BM78">
        <f t="shared" si="85"/>
        <v>0.80338140335734065</v>
      </c>
      <c r="BN78">
        <f t="shared" si="85"/>
        <v>0.80406415507409401</v>
      </c>
      <c r="BO78">
        <f t="shared" si="85"/>
        <v>0.80473944828823774</v>
      </c>
      <c r="BP78">
        <f t="shared" si="85"/>
        <v>0.80542540912069582</v>
      </c>
      <c r="BQ78">
        <f t="shared" ref="BQ78:CE78" si="86">BQ25</f>
        <v>0.80617507601693084</v>
      </c>
      <c r="BR78">
        <f t="shared" si="86"/>
        <v>0.8069567307741069</v>
      </c>
      <c r="BS78">
        <f t="shared" si="86"/>
        <v>0.8077482447236326</v>
      </c>
      <c r="BT78">
        <f t="shared" si="86"/>
        <v>0.80848077008697561</v>
      </c>
      <c r="BU78">
        <f t="shared" si="86"/>
        <v>0.80919543254484594</v>
      </c>
      <c r="BV78">
        <f t="shared" si="86"/>
        <v>0.80989340173556301</v>
      </c>
      <c r="BW78">
        <f t="shared" si="86"/>
        <v>0.8105616336047895</v>
      </c>
      <c r="BX78">
        <f t="shared" si="86"/>
        <v>0.81126660872376744</v>
      </c>
      <c r="BY78">
        <f t="shared" si="86"/>
        <v>0.81197590909556272</v>
      </c>
      <c r="BZ78">
        <f t="shared" si="86"/>
        <v>0.81266814501161366</v>
      </c>
      <c r="CA78">
        <f t="shared" si="86"/>
        <v>0.81337209556126866</v>
      </c>
      <c r="CB78">
        <f t="shared" si="86"/>
        <v>0.81408341856392574</v>
      </c>
      <c r="CC78">
        <f t="shared" si="86"/>
        <v>0.81479688624436475</v>
      </c>
      <c r="CD78">
        <f t="shared" si="86"/>
        <v>0.81551240165571603</v>
      </c>
      <c r="CE78">
        <f t="shared" si="86"/>
        <v>0.8162305985468814</v>
      </c>
    </row>
    <row r="79" spans="1:83" x14ac:dyDescent="0.25">
      <c r="A79" s="69"/>
      <c r="B79" s="4" t="s">
        <v>26</v>
      </c>
      <c r="C79" s="12" t="s">
        <v>22</v>
      </c>
      <c r="D79">
        <f t="shared" ref="D79:AI79" si="87">D78*D8</f>
        <v>102.12</v>
      </c>
      <c r="E79">
        <f t="shared" si="87"/>
        <v>104.04</v>
      </c>
      <c r="F79">
        <f t="shared" si="87"/>
        <v>105.96</v>
      </c>
      <c r="G79">
        <f t="shared" si="87"/>
        <v>107.88</v>
      </c>
      <c r="H79">
        <f t="shared" si="87"/>
        <v>109.8</v>
      </c>
      <c r="I79">
        <f t="shared" si="87"/>
        <v>111.84</v>
      </c>
      <c r="J79">
        <f t="shared" si="87"/>
        <v>113.88</v>
      </c>
      <c r="K79">
        <f t="shared" si="87"/>
        <v>115.92</v>
      </c>
      <c r="L79">
        <f t="shared" si="87"/>
        <v>117.96</v>
      </c>
      <c r="M79">
        <f t="shared" si="87"/>
        <v>120.12</v>
      </c>
      <c r="N79">
        <f t="shared" si="87"/>
        <v>122.4</v>
      </c>
      <c r="O79">
        <f t="shared" si="87"/>
        <v>124.56</v>
      </c>
      <c r="P79">
        <f t="shared" si="87"/>
        <v>126.83999999999999</v>
      </c>
      <c r="Q79">
        <f t="shared" si="87"/>
        <v>129.12</v>
      </c>
      <c r="R79">
        <f t="shared" si="87"/>
        <v>131.52000000000001</v>
      </c>
      <c r="S79">
        <f t="shared" si="87"/>
        <v>133.91999999999999</v>
      </c>
      <c r="T79">
        <f t="shared" si="87"/>
        <v>136.32</v>
      </c>
      <c r="U79">
        <f t="shared" si="87"/>
        <v>138.84</v>
      </c>
      <c r="V79">
        <f t="shared" si="87"/>
        <v>141.36000000000001</v>
      </c>
      <c r="W79">
        <f t="shared" si="87"/>
        <v>146.20833293000001</v>
      </c>
      <c r="X79">
        <f t="shared" si="87"/>
        <v>146.47333339100001</v>
      </c>
      <c r="Y79">
        <f t="shared" si="87"/>
        <v>146.73857194799999</v>
      </c>
      <c r="Z79">
        <f t="shared" si="87"/>
        <v>147.004047388</v>
      </c>
      <c r="AA79">
        <f t="shared" si="87"/>
        <v>147.39107165999999</v>
      </c>
      <c r="AB79">
        <f t="shared" si="87"/>
        <v>147.89999947800001</v>
      </c>
      <c r="AC79">
        <f t="shared" si="87"/>
        <v>148.40964279900001</v>
      </c>
      <c r="AD79">
        <f t="shared" si="87"/>
        <v>170.21166713299999</v>
      </c>
      <c r="AE79">
        <f t="shared" si="87"/>
        <v>170.86535674199999</v>
      </c>
      <c r="AF79">
        <f t="shared" si="87"/>
        <v>120.88757483091581</v>
      </c>
      <c r="AG79">
        <f t="shared" si="87"/>
        <v>127.32036287813925</v>
      </c>
      <c r="AH79">
        <f t="shared" si="87"/>
        <v>132.79427234042004</v>
      </c>
      <c r="AI79">
        <f t="shared" si="87"/>
        <v>138.27562633767363</v>
      </c>
      <c r="AJ79">
        <f t="shared" ref="AJ79:BO79" si="88">AJ78*AJ8</f>
        <v>146.79201483912297</v>
      </c>
      <c r="AK79">
        <f t="shared" si="88"/>
        <v>156.84244606019431</v>
      </c>
      <c r="AL79">
        <f t="shared" si="88"/>
        <v>162.85708881859233</v>
      </c>
      <c r="AM79">
        <f t="shared" si="88"/>
        <v>170.26632549800567</v>
      </c>
      <c r="AN79">
        <f t="shared" si="88"/>
        <v>174.96320477572834</v>
      </c>
      <c r="AO79">
        <f t="shared" si="88"/>
        <v>184.5249230322346</v>
      </c>
      <c r="AP79">
        <f t="shared" si="88"/>
        <v>193.38917642990643</v>
      </c>
      <c r="AQ79">
        <f t="shared" si="88"/>
        <v>202.44000895032883</v>
      </c>
      <c r="AR79">
        <f t="shared" si="88"/>
        <v>216.56326400068576</v>
      </c>
      <c r="AS79">
        <f t="shared" si="88"/>
        <v>225.08481564264761</v>
      </c>
      <c r="AT79" s="2">
        <f t="shared" si="88"/>
        <v>235.70847619122443</v>
      </c>
      <c r="AU79">
        <f t="shared" si="88"/>
        <v>238.19909158911526</v>
      </c>
      <c r="AV79">
        <f t="shared" si="88"/>
        <v>249.28018403072812</v>
      </c>
      <c r="AW79">
        <f t="shared" si="88"/>
        <v>260.85775096192123</v>
      </c>
      <c r="AX79">
        <f t="shared" si="88"/>
        <v>273.42740645082478</v>
      </c>
      <c r="AY79">
        <f t="shared" si="88"/>
        <v>286.66374985994867</v>
      </c>
      <c r="AZ79">
        <f t="shared" si="88"/>
        <v>300.43490904686348</v>
      </c>
      <c r="BA79">
        <f t="shared" si="88"/>
        <v>314.55660977875061</v>
      </c>
      <c r="BB79">
        <f t="shared" si="88"/>
        <v>329.56584657505056</v>
      </c>
      <c r="BC79">
        <f t="shared" si="88"/>
        <v>345.44933289779118</v>
      </c>
      <c r="BD79">
        <f t="shared" si="88"/>
        <v>362.57252963325789</v>
      </c>
      <c r="BE79">
        <f t="shared" si="88"/>
        <v>380.22067458028886</v>
      </c>
      <c r="BF79">
        <f t="shared" si="88"/>
        <v>398.70953755585941</v>
      </c>
      <c r="BG79">
        <f t="shared" si="88"/>
        <v>418.19041024431931</v>
      </c>
      <c r="BH79">
        <f t="shared" si="88"/>
        <v>438.0598785416405</v>
      </c>
      <c r="BI79">
        <f t="shared" si="88"/>
        <v>459.17335148235122</v>
      </c>
      <c r="BJ79">
        <f t="shared" si="88"/>
        <v>481.49946056084576</v>
      </c>
      <c r="BK79">
        <f t="shared" si="88"/>
        <v>504.62806534957156</v>
      </c>
      <c r="BL79">
        <f t="shared" si="88"/>
        <v>528.91805910412802</v>
      </c>
      <c r="BM79">
        <f t="shared" si="88"/>
        <v>554.43614085314402</v>
      </c>
      <c r="BN79">
        <f t="shared" si="88"/>
        <v>581.18754917466595</v>
      </c>
      <c r="BO79">
        <f t="shared" si="88"/>
        <v>609.22362072861029</v>
      </c>
      <c r="BP79">
        <f t="shared" ref="BP79:CE79" si="89">BP78*BP8</f>
        <v>638.62014095998131</v>
      </c>
      <c r="BQ79">
        <f t="shared" si="89"/>
        <v>669.48753381313566</v>
      </c>
      <c r="BR79">
        <f t="shared" si="89"/>
        <v>701.87410250450921</v>
      </c>
      <c r="BS79">
        <f t="shared" si="89"/>
        <v>735.83566777735336</v>
      </c>
      <c r="BT79">
        <f t="shared" si="89"/>
        <v>771.38350786111062</v>
      </c>
      <c r="BU79">
        <f t="shared" si="89"/>
        <v>808.63013142195632</v>
      </c>
      <c r="BV79">
        <f t="shared" si="89"/>
        <v>847.65709328187415</v>
      </c>
      <c r="BW79">
        <f t="shared" si="89"/>
        <v>888.53435773895353</v>
      </c>
      <c r="BX79">
        <f t="shared" si="89"/>
        <v>931.42443243885839</v>
      </c>
      <c r="BY79">
        <f t="shared" si="89"/>
        <v>976.38929996449144</v>
      </c>
      <c r="BZ79">
        <f t="shared" si="89"/>
        <v>1023.5025909045353</v>
      </c>
      <c r="CA79">
        <f t="shared" si="89"/>
        <v>1072.9038932051521</v>
      </c>
      <c r="CB79">
        <f t="shared" si="89"/>
        <v>1124.6989864616526</v>
      </c>
      <c r="CC79">
        <f t="shared" si="89"/>
        <v>1178.9967227772586</v>
      </c>
      <c r="CD79">
        <f t="shared" si="89"/>
        <v>1235.9179776968394</v>
      </c>
      <c r="CE79">
        <f t="shared" si="89"/>
        <v>1295.590615609425</v>
      </c>
    </row>
    <row r="80" spans="1:83" s="6" customFormat="1" ht="13.9" customHeight="1" x14ac:dyDescent="0.25">
      <c r="A80" s="69"/>
      <c r="B80" s="13" t="s">
        <v>27</v>
      </c>
      <c r="C80" s="14" t="s">
        <v>22</v>
      </c>
      <c r="D80" s="6">
        <f>D79/D68</f>
        <v>816.96</v>
      </c>
      <c r="E80" s="6">
        <f t="shared" ref="E80:AT80" si="90">E79/E68</f>
        <v>832.32</v>
      </c>
      <c r="F80" s="6">
        <f t="shared" si="90"/>
        <v>847.68</v>
      </c>
      <c r="G80" s="6">
        <f t="shared" si="90"/>
        <v>863.04</v>
      </c>
      <c r="H80" s="6">
        <f t="shared" si="90"/>
        <v>878.4</v>
      </c>
      <c r="I80" s="6">
        <f t="shared" si="90"/>
        <v>894.72</v>
      </c>
      <c r="J80" s="6">
        <f t="shared" si="90"/>
        <v>911.04</v>
      </c>
      <c r="K80" s="6">
        <f t="shared" si="90"/>
        <v>927.36</v>
      </c>
      <c r="L80" s="6">
        <f t="shared" si="90"/>
        <v>943.68</v>
      </c>
      <c r="M80" s="6">
        <f t="shared" si="90"/>
        <v>960.96</v>
      </c>
      <c r="N80" s="6">
        <f t="shared" si="90"/>
        <v>979.2</v>
      </c>
      <c r="O80" s="6">
        <f t="shared" si="90"/>
        <v>996.48</v>
      </c>
      <c r="P80" s="6">
        <f t="shared" si="90"/>
        <v>1014.7199999999999</v>
      </c>
      <c r="Q80" s="6">
        <f t="shared" si="90"/>
        <v>1032.96</v>
      </c>
      <c r="R80" s="6">
        <f t="shared" si="90"/>
        <v>1052.1600000000001</v>
      </c>
      <c r="S80" s="6">
        <f t="shared" si="90"/>
        <v>1071.3599999999999</v>
      </c>
      <c r="T80" s="6">
        <f t="shared" si="90"/>
        <v>1090.56</v>
      </c>
      <c r="U80" s="6">
        <f t="shared" si="90"/>
        <v>1110.72</v>
      </c>
      <c r="V80" s="6">
        <f t="shared" si="90"/>
        <v>1130.8800000000001</v>
      </c>
      <c r="W80" s="6">
        <f t="shared" si="90"/>
        <v>1162.3824003975092</v>
      </c>
      <c r="X80" s="6">
        <f t="shared" si="90"/>
        <v>1163.4541195290872</v>
      </c>
      <c r="Y80" s="6">
        <f t="shared" si="90"/>
        <v>1164.5258246539313</v>
      </c>
      <c r="Z80" s="6">
        <f t="shared" si="90"/>
        <v>1165.5975061914289</v>
      </c>
      <c r="AA80" s="6">
        <f t="shared" si="90"/>
        <v>1167.6301959220625</v>
      </c>
      <c r="AB80" s="6">
        <f t="shared" si="90"/>
        <v>1170.6241478358211</v>
      </c>
      <c r="AC80" s="6">
        <f t="shared" si="90"/>
        <v>1173.6184589930524</v>
      </c>
      <c r="AD80" s="6">
        <f t="shared" si="90"/>
        <v>1344.8380337081908</v>
      </c>
      <c r="AE80" s="6">
        <f t="shared" si="90"/>
        <v>1348.8102590290387</v>
      </c>
      <c r="AF80" s="6">
        <f t="shared" si="90"/>
        <v>953.4436533648435</v>
      </c>
      <c r="AG80" s="6">
        <f t="shared" si="90"/>
        <v>1003.2937280027483</v>
      </c>
      <c r="AH80" s="6">
        <f t="shared" si="90"/>
        <v>1045.5065868664269</v>
      </c>
      <c r="AI80" s="6">
        <f t="shared" si="90"/>
        <v>1087.7036889072149</v>
      </c>
      <c r="AJ80" s="6">
        <f t="shared" si="90"/>
        <v>1153.6797573434067</v>
      </c>
      <c r="AK80" s="6">
        <f t="shared" si="90"/>
        <v>1231.5857562637952</v>
      </c>
      <c r="AL80" s="6">
        <f t="shared" si="90"/>
        <v>1271.9690618306183</v>
      </c>
      <c r="AM80" s="6">
        <f t="shared" si="90"/>
        <v>1322.7565506594167</v>
      </c>
      <c r="AN80" s="6">
        <f t="shared" si="90"/>
        <v>1352.0460161369977</v>
      </c>
      <c r="AO80" s="6">
        <f t="shared" si="90"/>
        <v>1418.4223152820546</v>
      </c>
      <c r="AP80" s="6">
        <f t="shared" si="90"/>
        <v>1478.7696093281359</v>
      </c>
      <c r="AQ80" s="6">
        <f t="shared" si="90"/>
        <v>1539.9068856162694</v>
      </c>
      <c r="AR80" s="6">
        <f t="shared" si="90"/>
        <v>1638.7943863462528</v>
      </c>
      <c r="AS80" s="6">
        <f t="shared" si="90"/>
        <v>1694.4904565318516</v>
      </c>
      <c r="AT80" s="7">
        <f t="shared" si="90"/>
        <v>1753.7833049942296</v>
      </c>
      <c r="AU80" s="6">
        <f>AU79/AU68</f>
        <v>1732.0506227492463</v>
      </c>
      <c r="AV80" s="6">
        <f t="shared" ref="AV80:BJ80" si="91">AV79/AV68</f>
        <v>1772.3610317326941</v>
      </c>
      <c r="AW80" s="6">
        <f t="shared" si="91"/>
        <v>1814.3726568898196</v>
      </c>
      <c r="AX80" s="6">
        <f t="shared" si="91"/>
        <v>1861.3508313733655</v>
      </c>
      <c r="AY80" s="6">
        <f t="shared" si="91"/>
        <v>1910.8162327625025</v>
      </c>
      <c r="AZ80" s="6">
        <f t="shared" si="91"/>
        <v>1961.7555475670526</v>
      </c>
      <c r="BA80" s="6">
        <f t="shared" si="91"/>
        <v>2012.9011694593171</v>
      </c>
      <c r="BB80" s="6">
        <f t="shared" si="91"/>
        <v>2067.6099300184596</v>
      </c>
      <c r="BC80" s="6">
        <f t="shared" si="91"/>
        <v>2125.5945781311566</v>
      </c>
      <c r="BD80" s="6">
        <f t="shared" si="91"/>
        <v>2188.876059984098</v>
      </c>
      <c r="BE80" s="6">
        <f t="shared" si="91"/>
        <v>2252.9250143281474</v>
      </c>
      <c r="BF80" s="6">
        <f t="shared" si="91"/>
        <v>2319.5366178564141</v>
      </c>
      <c r="BG80" s="6">
        <f t="shared" si="91"/>
        <v>2389.4380719994765</v>
      </c>
      <c r="BH80" s="6">
        <f t="shared" si="91"/>
        <v>2459.0689868371001</v>
      </c>
      <c r="BI80" s="6">
        <f t="shared" si="91"/>
        <v>2533.1624627015849</v>
      </c>
      <c r="BJ80" s="6">
        <f t="shared" si="91"/>
        <v>2611.3215350538353</v>
      </c>
      <c r="BK80" s="6">
        <f t="shared" ref="BK80:CD80" si="92">BK79/BK68</f>
        <v>2691.1557246950333</v>
      </c>
      <c r="BL80" s="6">
        <f t="shared" si="92"/>
        <v>2774.46526409957</v>
      </c>
      <c r="BM80" s="6">
        <f t="shared" si="92"/>
        <v>2861.4262695372317</v>
      </c>
      <c r="BN80" s="6">
        <f t="shared" si="92"/>
        <v>2951.8915165087074</v>
      </c>
      <c r="BO80" s="6">
        <f t="shared" si="92"/>
        <v>3045.9534575102116</v>
      </c>
      <c r="BP80" s="6">
        <f t="shared" si="92"/>
        <v>3143.8192144118279</v>
      </c>
      <c r="BQ80" s="6">
        <f t="shared" si="92"/>
        <v>3245.8512960697635</v>
      </c>
      <c r="BR80" s="6">
        <f t="shared" si="92"/>
        <v>3352.0938910402247</v>
      </c>
      <c r="BS80" s="6">
        <f t="shared" si="92"/>
        <v>3462.6239644607595</v>
      </c>
      <c r="BT80" s="6">
        <f t="shared" si="92"/>
        <v>3577.3074539833897</v>
      </c>
      <c r="BU80" s="6">
        <f t="shared" si="92"/>
        <v>3696.480709490038</v>
      </c>
      <c r="BV80" s="6">
        <f t="shared" si="92"/>
        <v>3820.3216297297463</v>
      </c>
      <c r="BW80" s="6">
        <f t="shared" si="92"/>
        <v>3948.9467203600229</v>
      </c>
      <c r="BX80" s="6">
        <f t="shared" si="92"/>
        <v>4082.8717657375769</v>
      </c>
      <c r="BY80" s="6">
        <f t="shared" si="92"/>
        <v>4222.1499811469967</v>
      </c>
      <c r="BZ80" s="6">
        <f t="shared" si="92"/>
        <v>4366.8814418205466</v>
      </c>
      <c r="CA80" s="6">
        <f t="shared" si="92"/>
        <v>4517.4386691008476</v>
      </c>
      <c r="CB80" s="6">
        <f t="shared" si="92"/>
        <v>4674.034335865882</v>
      </c>
      <c r="CC80" s="6">
        <f t="shared" si="92"/>
        <v>4836.8828162015498</v>
      </c>
      <c r="CD80" s="6">
        <f t="shared" si="92"/>
        <v>5006.2363346013999</v>
      </c>
      <c r="CE80" s="6">
        <f>CE79/CE68</f>
        <v>5182.3624624376998</v>
      </c>
    </row>
    <row r="81" spans="1:83" x14ac:dyDescent="0.25">
      <c r="A81" s="69"/>
      <c r="B81" s="4" t="s">
        <v>25</v>
      </c>
      <c r="C81" s="12" t="s">
        <v>20</v>
      </c>
      <c r="D81">
        <f>D28</f>
        <v>1.0611250927857752E-2</v>
      </c>
      <c r="E81">
        <f t="shared" ref="E81:BP81" si="93">E28</f>
        <v>1.1603214240129778E-2</v>
      </c>
      <c r="F81">
        <f t="shared" si="93"/>
        <v>1.2502699474851386E-2</v>
      </c>
      <c r="G81">
        <f t="shared" si="93"/>
        <v>1.3634873069128695E-2</v>
      </c>
      <c r="H81">
        <f t="shared" si="93"/>
        <v>1.5517545801634669E-2</v>
      </c>
      <c r="I81">
        <f t="shared" si="93"/>
        <v>1.7325826961820834E-2</v>
      </c>
      <c r="J81">
        <f t="shared" si="93"/>
        <v>2.0959334651371453E-2</v>
      </c>
      <c r="K81">
        <f t="shared" si="93"/>
        <v>2.2662082438855702E-2</v>
      </c>
      <c r="L81">
        <f t="shared" si="93"/>
        <v>2.7156065804630147E-2</v>
      </c>
      <c r="M81">
        <f t="shared" si="93"/>
        <v>1.6595466403591552E-2</v>
      </c>
      <c r="N81">
        <f t="shared" si="93"/>
        <v>1.9604903508714133E-2</v>
      </c>
      <c r="O81">
        <f t="shared" si="93"/>
        <v>2.1690832804369897E-2</v>
      </c>
      <c r="P81">
        <f t="shared" si="93"/>
        <v>2.2568104798759037E-2</v>
      </c>
      <c r="Q81">
        <f t="shared" si="93"/>
        <v>2.3805666907773748E-2</v>
      </c>
      <c r="R81">
        <f t="shared" si="93"/>
        <v>2.6945848713680887E-2</v>
      </c>
      <c r="S81">
        <f t="shared" si="93"/>
        <v>2.823982252779289E-2</v>
      </c>
      <c r="T81">
        <f t="shared" si="93"/>
        <v>3.1385040645167894E-2</v>
      </c>
      <c r="U81">
        <f t="shared" si="93"/>
        <v>3.4039565860035204E-2</v>
      </c>
      <c r="V81">
        <f t="shared" si="93"/>
        <v>3.6140021882481332E-2</v>
      </c>
      <c r="W81">
        <f t="shared" si="93"/>
        <v>4.1384599672686595E-2</v>
      </c>
      <c r="X81">
        <f t="shared" si="93"/>
        <v>4.4800626933839127E-2</v>
      </c>
      <c r="Y81">
        <f t="shared" si="93"/>
        <v>4.6858955164697624E-2</v>
      </c>
      <c r="Z81">
        <f t="shared" si="93"/>
        <v>5.3949785195095079E-2</v>
      </c>
      <c r="AA81">
        <f t="shared" si="93"/>
        <v>5.2698170360591989E-2</v>
      </c>
      <c r="AB81">
        <f t="shared" si="93"/>
        <v>6.7309597326973725E-2</v>
      </c>
      <c r="AC81">
        <f t="shared" si="93"/>
        <v>7.5924840199122268E-2</v>
      </c>
      <c r="AD81">
        <f t="shared" si="93"/>
        <v>7.6643707280314999E-2</v>
      </c>
      <c r="AE81">
        <f t="shared" si="93"/>
        <v>8.5820173478845074E-2</v>
      </c>
      <c r="AF81">
        <f t="shared" si="93"/>
        <v>0.12123444887595469</v>
      </c>
      <c r="AG81">
        <f t="shared" si="93"/>
        <v>0.12306847431599033</v>
      </c>
      <c r="AH81">
        <f t="shared" si="93"/>
        <v>0.13778481195401659</v>
      </c>
      <c r="AI81">
        <f t="shared" si="93"/>
        <v>0.13925070028830533</v>
      </c>
      <c r="AJ81">
        <f t="shared" si="93"/>
        <v>0.13659561033728829</v>
      </c>
      <c r="AK81">
        <f t="shared" si="93"/>
        <v>0.13575145026546231</v>
      </c>
      <c r="AL81">
        <f t="shared" si="93"/>
        <v>0.14243132357946686</v>
      </c>
      <c r="AM81">
        <f t="shared" si="93"/>
        <v>0.13559861211112056</v>
      </c>
      <c r="AN81">
        <f t="shared" si="93"/>
        <v>0.14302631919521558</v>
      </c>
      <c r="AO81">
        <f t="shared" si="93"/>
        <v>0.14010849152770355</v>
      </c>
      <c r="AP81">
        <f t="shared" si="93"/>
        <v>0.14054035762964356</v>
      </c>
      <c r="AQ81">
        <f t="shared" si="93"/>
        <v>0.14073463158459465</v>
      </c>
      <c r="AR81">
        <f t="shared" si="93"/>
        <v>0.13062394566681768</v>
      </c>
      <c r="AS81">
        <f t="shared" si="93"/>
        <v>0.12798855140356957</v>
      </c>
      <c r="AT81" s="2">
        <f t="shared" si="93"/>
        <v>0.13016336055935118</v>
      </c>
      <c r="AU81">
        <f t="shared" si="93"/>
        <v>0.13499340595296674</v>
      </c>
      <c r="AV81">
        <f t="shared" si="93"/>
        <v>0.1359106697581009</v>
      </c>
      <c r="AW81">
        <f t="shared" si="93"/>
        <v>0.13676681612090824</v>
      </c>
      <c r="AX81">
        <f t="shared" si="93"/>
        <v>0.13669894973203434</v>
      </c>
      <c r="AY81">
        <f t="shared" si="93"/>
        <v>0.13652883302828295</v>
      </c>
      <c r="AZ81">
        <f t="shared" si="93"/>
        <v>0.13652438120768257</v>
      </c>
      <c r="BA81">
        <f t="shared" si="93"/>
        <v>0.13657590993716393</v>
      </c>
      <c r="BB81">
        <f t="shared" si="93"/>
        <v>0.13618554902767704</v>
      </c>
      <c r="BC81">
        <f t="shared" si="93"/>
        <v>0.13622467815544753</v>
      </c>
      <c r="BD81">
        <f t="shared" si="93"/>
        <v>0.13577123541946298</v>
      </c>
      <c r="BE81">
        <f t="shared" si="93"/>
        <v>0.13548208501224693</v>
      </c>
      <c r="BF81">
        <f t="shared" si="93"/>
        <v>0.13514486683775384</v>
      </c>
      <c r="BG81">
        <f t="shared" si="93"/>
        <v>0.13477221585463109</v>
      </c>
      <c r="BH81">
        <f t="shared" si="93"/>
        <v>0.13504876720048531</v>
      </c>
      <c r="BI81">
        <f t="shared" si="93"/>
        <v>0.13551944825361303</v>
      </c>
      <c r="BJ81">
        <f t="shared" si="93"/>
        <v>0.13587652076656381</v>
      </c>
      <c r="BK81">
        <f t="shared" si="93"/>
        <v>0.13593539508747032</v>
      </c>
      <c r="BL81">
        <f t="shared" si="93"/>
        <v>0.13593704344276161</v>
      </c>
      <c r="BM81">
        <f t="shared" si="93"/>
        <v>0.13588172526421849</v>
      </c>
      <c r="BN81">
        <f t="shared" si="93"/>
        <v>0.13582724363303075</v>
      </c>
      <c r="BO81">
        <f t="shared" si="93"/>
        <v>0.13578047100668061</v>
      </c>
      <c r="BP81">
        <f t="shared" si="93"/>
        <v>0.13573087699328046</v>
      </c>
      <c r="BQ81">
        <f t="shared" ref="BQ81:CE81" si="94">BQ28</f>
        <v>0.13567454146368824</v>
      </c>
      <c r="BR81">
        <f t="shared" si="94"/>
        <v>0.13564047429275566</v>
      </c>
      <c r="BS81">
        <f t="shared" si="94"/>
        <v>0.13560152736857617</v>
      </c>
      <c r="BT81">
        <f t="shared" si="94"/>
        <v>0.13559021349851708</v>
      </c>
      <c r="BU81">
        <f t="shared" si="94"/>
        <v>0.13559742206426845</v>
      </c>
      <c r="BV81">
        <f t="shared" si="94"/>
        <v>0.13562759241270275</v>
      </c>
      <c r="BW81">
        <f t="shared" si="94"/>
        <v>0.13568461751657418</v>
      </c>
      <c r="BX81">
        <f t="shared" si="94"/>
        <v>0.13572700753764674</v>
      </c>
      <c r="BY81">
        <f t="shared" si="94"/>
        <v>0.13574084482324905</v>
      </c>
      <c r="BZ81">
        <f t="shared" si="94"/>
        <v>0.13573179976036137</v>
      </c>
      <c r="CA81">
        <f t="shared" si="94"/>
        <v>0.1357182267385541</v>
      </c>
      <c r="CB81">
        <f t="shared" si="94"/>
        <v>0.13570363895827361</v>
      </c>
      <c r="CC81">
        <f t="shared" si="94"/>
        <v>0.13569176653787729</v>
      </c>
      <c r="CD81">
        <f t="shared" si="94"/>
        <v>0.13568273473153375</v>
      </c>
      <c r="CE81">
        <f t="shared" si="94"/>
        <v>0.13567621897985724</v>
      </c>
    </row>
    <row r="82" spans="1:83" x14ac:dyDescent="0.25">
      <c r="A82" s="69"/>
      <c r="B82" s="4" t="s">
        <v>26</v>
      </c>
      <c r="C82" s="12" t="s">
        <v>20</v>
      </c>
      <c r="D82">
        <f t="shared" ref="D82:AT82" si="95">D8*D28</f>
        <v>1.2079522601400006</v>
      </c>
      <c r="E82">
        <f t="shared" si="95"/>
        <v>1.3451200596388708</v>
      </c>
      <c r="F82">
        <f t="shared" si="95"/>
        <v>1.4881889771309542</v>
      </c>
      <c r="G82">
        <f t="shared" si="95"/>
        <v>1.6372200814349576</v>
      </c>
      <c r="H82">
        <f t="shared" si="95"/>
        <v>1.9042915853181055</v>
      </c>
      <c r="I82">
        <f t="shared" si="95"/>
        <v>2.1832263910376897</v>
      </c>
      <c r="J82">
        <f t="shared" si="95"/>
        <v>2.7097796291020266</v>
      </c>
      <c r="K82">
        <f t="shared" si="95"/>
        <v>3.0186678249721797</v>
      </c>
      <c r="L82">
        <f t="shared" si="95"/>
        <v>3.7109182210513363</v>
      </c>
      <c r="M82">
        <f t="shared" si="95"/>
        <v>2.2800274014009121</v>
      </c>
      <c r="N82">
        <f t="shared" si="95"/>
        <v>2.7228486034770554</v>
      </c>
      <c r="O82">
        <f t="shared" si="95"/>
        <v>3.0514348177846293</v>
      </c>
      <c r="P82">
        <f t="shared" si="95"/>
        <v>3.2568733123017464</v>
      </c>
      <c r="Q82">
        <f t="shared" si="95"/>
        <v>3.4688846059723537</v>
      </c>
      <c r="R82">
        <f t="shared" si="95"/>
        <v>3.9711858813080974</v>
      </c>
      <c r="S82">
        <f t="shared" si="95"/>
        <v>4.2027119945701701</v>
      </c>
      <c r="T82">
        <f t="shared" si="95"/>
        <v>4.737103801240651</v>
      </c>
      <c r="U82">
        <f t="shared" si="95"/>
        <v>5.2908883192642815</v>
      </c>
      <c r="V82">
        <f t="shared" si="95"/>
        <v>5.709926414834066</v>
      </c>
      <c r="W82">
        <f t="shared" si="95"/>
        <v>6.7723618300825557</v>
      </c>
      <c r="X82">
        <f t="shared" si="95"/>
        <v>7.3918132027272314</v>
      </c>
      <c r="Y82">
        <f t="shared" si="95"/>
        <v>7.8675239941008073</v>
      </c>
      <c r="Z82">
        <f t="shared" si="95"/>
        <v>9.0256821502121181</v>
      </c>
      <c r="AA82">
        <f t="shared" si="95"/>
        <v>8.8607026646782803</v>
      </c>
      <c r="AB82">
        <f t="shared" si="95"/>
        <v>11.636181291632781</v>
      </c>
      <c r="AC82">
        <f t="shared" si="95"/>
        <v>13.272819039470317</v>
      </c>
      <c r="AD82">
        <f t="shared" si="95"/>
        <v>15.324467020423887</v>
      </c>
      <c r="AE82">
        <f t="shared" si="95"/>
        <v>17.444387165036069</v>
      </c>
      <c r="AF82">
        <f t="shared" si="95"/>
        <v>19.032193324284624</v>
      </c>
      <c r="AG82">
        <f t="shared" si="95"/>
        <v>20.235104759700221</v>
      </c>
      <c r="AH82">
        <f t="shared" si="95"/>
        <v>23.727710274469477</v>
      </c>
      <c r="AI82">
        <f t="shared" si="95"/>
        <v>25.115840324412972</v>
      </c>
      <c r="AJ82">
        <f t="shared" si="95"/>
        <v>25.803755070604009</v>
      </c>
      <c r="AK82">
        <f t="shared" si="95"/>
        <v>26.858792766841081</v>
      </c>
      <c r="AL82">
        <f t="shared" si="95"/>
        <v>29.515039106568725</v>
      </c>
      <c r="AM82">
        <f t="shared" si="95"/>
        <v>29.429910394464155</v>
      </c>
      <c r="AN82">
        <f t="shared" si="95"/>
        <v>32.512135779360179</v>
      </c>
      <c r="AO82">
        <f t="shared" si="95"/>
        <v>33.357219106831991</v>
      </c>
      <c r="AP82">
        <f t="shared" si="95"/>
        <v>35.044694400282125</v>
      </c>
      <c r="AQ82">
        <f t="shared" si="95"/>
        <v>36.755137000035717</v>
      </c>
      <c r="AR82">
        <f t="shared" si="95"/>
        <v>35.730221281396169</v>
      </c>
      <c r="AS82">
        <f t="shared" si="95"/>
        <v>36.667379543454985</v>
      </c>
      <c r="AT82" s="2">
        <f t="shared" si="95"/>
        <v>39.056502115447167</v>
      </c>
      <c r="AU82">
        <f>AU8*AU81</f>
        <v>40.505793815682843</v>
      </c>
      <c r="AV82">
        <f>AV8*AV81</f>
        <v>42.712401266242779</v>
      </c>
      <c r="AW82">
        <f t="shared" ref="AW82:BV82" si="96">AW8*AW28</f>
        <v>45.017048195968151</v>
      </c>
      <c r="AX82">
        <f t="shared" si="96"/>
        <v>47.125643992567532</v>
      </c>
      <c r="AY82">
        <f t="shared" si="96"/>
        <v>49.296074899887884</v>
      </c>
      <c r="AZ82">
        <f t="shared" si="96"/>
        <v>51.629036695096431</v>
      </c>
      <c r="BA82">
        <f t="shared" si="96"/>
        <v>54.09457964484907</v>
      </c>
      <c r="BB82">
        <f t="shared" si="96"/>
        <v>56.494545118929764</v>
      </c>
      <c r="BC82">
        <f t="shared" si="96"/>
        <v>59.187108429605985</v>
      </c>
      <c r="BD82">
        <f t="shared" si="96"/>
        <v>61.783846793576451</v>
      </c>
      <c r="BE82">
        <f t="shared" si="96"/>
        <v>64.572096813838499</v>
      </c>
      <c r="BF82">
        <f t="shared" si="96"/>
        <v>67.461876118641328</v>
      </c>
      <c r="BG82">
        <f t="shared" si="96"/>
        <v>70.462017095572719</v>
      </c>
      <c r="BH82">
        <f t="shared" si="96"/>
        <v>73.950509261639723</v>
      </c>
      <c r="BI82">
        <f t="shared" si="96"/>
        <v>77.722723851178444</v>
      </c>
      <c r="BJ82">
        <f t="shared" si="96"/>
        <v>81.618131448814921</v>
      </c>
      <c r="BK82">
        <f t="shared" si="96"/>
        <v>85.520577775949832</v>
      </c>
      <c r="BL82">
        <f t="shared" si="96"/>
        <v>89.57188936669256</v>
      </c>
      <c r="BM82">
        <f t="shared" si="96"/>
        <v>93.775806924485849</v>
      </c>
      <c r="BN82">
        <f t="shared" si="96"/>
        <v>98.177617221298746</v>
      </c>
      <c r="BO82">
        <f t="shared" si="96"/>
        <v>102.79186679226585</v>
      </c>
      <c r="BP82">
        <f t="shared" si="96"/>
        <v>107.6207316239278</v>
      </c>
      <c r="BQ82">
        <f t="shared" si="96"/>
        <v>112.67082903942945</v>
      </c>
      <c r="BR82">
        <f t="shared" si="96"/>
        <v>117.9772502376761</v>
      </c>
      <c r="BS82">
        <f t="shared" si="96"/>
        <v>123.52913311130095</v>
      </c>
      <c r="BT82">
        <f t="shared" si="96"/>
        <v>129.36863607636715</v>
      </c>
      <c r="BU82">
        <f t="shared" si="96"/>
        <v>135.50269417546559</v>
      </c>
      <c r="BV82">
        <f t="shared" si="96"/>
        <v>141.95163277908472</v>
      </c>
      <c r="BW82">
        <f>BW8*BW81</f>
        <v>148.73692447541526</v>
      </c>
      <c r="BX82">
        <f t="shared" ref="BX82:CD82" si="97">BX8*BX28</f>
        <v>155.82972305645887</v>
      </c>
      <c r="BY82">
        <f t="shared" si="97"/>
        <v>163.22640483409026</v>
      </c>
      <c r="BZ82">
        <f t="shared" si="97"/>
        <v>170.94536013944554</v>
      </c>
      <c r="CA82">
        <f t="shared" si="97"/>
        <v>179.0233702893558</v>
      </c>
      <c r="CB82">
        <f t="shared" si="97"/>
        <v>187.48170238470894</v>
      </c>
      <c r="CC82">
        <f t="shared" si="97"/>
        <v>196.34359281048449</v>
      </c>
      <c r="CD82">
        <f t="shared" si="97"/>
        <v>205.6286707318138</v>
      </c>
      <c r="CE82">
        <f>CE8*CE28</f>
        <v>215.35683222928839</v>
      </c>
    </row>
    <row r="83" spans="1:83" s="6" customFormat="1" ht="13.9" customHeight="1" x14ac:dyDescent="0.25">
      <c r="A83" s="69"/>
      <c r="B83" s="13" t="s">
        <v>27</v>
      </c>
      <c r="C83" s="14" t="s">
        <v>20</v>
      </c>
      <c r="D83" s="6">
        <f>D82/('02_Base Data'!C28*'02_Base Data'!$B$29)</f>
        <v>3.248274985250422</v>
      </c>
      <c r="E83" s="6">
        <f>E82/('02_Base Data'!D28*'02_Base Data'!$B$29)</f>
        <v>3.1492890285195787</v>
      </c>
      <c r="F83" s="6">
        <f>F82/('02_Base Data'!E28*'02_Base Data'!$B$29)</f>
        <v>3.3408323976409178</v>
      </c>
      <c r="G83" s="6">
        <f>G82/('02_Base Data'!F28*'02_Base Data'!$B$29)</f>
        <v>3.5343163662722894</v>
      </c>
      <c r="H83" s="6">
        <f>H82/('02_Base Data'!G28*'02_Base Data'!$B$29)</f>
        <v>4.1639028833486273</v>
      </c>
      <c r="I83" s="6">
        <f>I82/('02_Base Data'!H28*'02_Base Data'!$B$29)</f>
        <v>5.1196953105196492</v>
      </c>
      <c r="J83" s="6">
        <f>J82/('02_Base Data'!I28*'02_Base Data'!$B$29)</f>
        <v>7.2173307312644779</v>
      </c>
      <c r="K83" s="6">
        <f>K82/('02_Base Data'!J28*'02_Base Data'!$B$29)</f>
        <v>5.9046469543411861</v>
      </c>
      <c r="L83" s="6">
        <f>L82/('02_Base Data'!K28*'02_Base Data'!$B$29)</f>
        <v>6.9715880473762883</v>
      </c>
      <c r="M83" s="6">
        <f>M82/('02_Base Data'!L28*'02_Base Data'!$B$29)</f>
        <v>4.628627055475536</v>
      </c>
      <c r="N83" s="6">
        <f>N82/('02_Base Data'!M28*'02_Base Data'!$B$29)</f>
        <v>5.8112431468357126</v>
      </c>
      <c r="O83" s="6">
        <f>O82/('02_Base Data'!N28*'02_Base Data'!$B$29)</f>
        <v>6.7864702928002316</v>
      </c>
      <c r="P83" s="6">
        <f>P82/('02_Base Data'!O28*'02_Base Data'!$B$29)</f>
        <v>6.0097067072234616</v>
      </c>
      <c r="Q83" s="6">
        <f>Q82/('02_Base Data'!P28*'02_Base Data'!$B$29)</f>
        <v>5.897103830153001</v>
      </c>
      <c r="R83" s="6">
        <f>R82/('02_Base Data'!Q28*'02_Base Data'!$B$29)</f>
        <v>5.8654319312298782</v>
      </c>
      <c r="S83" s="6">
        <f>S82/('02_Base Data'!R28*'02_Base Data'!$B$29)</f>
        <v>6.0522926189086563</v>
      </c>
      <c r="T83" s="6">
        <f>T82/('02_Base Data'!S28*'02_Base Data'!$B$29)</f>
        <v>6.8118127968968007</v>
      </c>
      <c r="U83" s="6">
        <f>U82/('02_Base Data'!T28*'02_Base Data'!$B$29)</f>
        <v>7.6042204415400061</v>
      </c>
      <c r="V83" s="6">
        <f>V82/('02_Base Data'!U28*'02_Base Data'!$B$29)</f>
        <v>8.2041882426187254</v>
      </c>
      <c r="W83" s="6">
        <f>W82/('02_Base Data'!V28*'02_Base Data'!$B$29)</f>
        <v>9.7720368115333347</v>
      </c>
      <c r="X83" s="6">
        <f>X82/('02_Base Data'!W28*'02_Base Data'!$B$29)</f>
        <v>10.664805118362674</v>
      </c>
      <c r="Y83" s="6">
        <f>Y82/('02_Base Data'!X28*'02_Base Data'!$B$29)</f>
        <v>12.18990924459116</v>
      </c>
      <c r="Z83" s="6">
        <f>Z82/('02_Base Data'!Y28*'02_Base Data'!$B$29)</f>
        <v>14.417648110079098</v>
      </c>
      <c r="AA83" s="6">
        <f>AA82/('02_Base Data'!Z28*'02_Base Data'!$B$29)</f>
        <v>16.247770344612626</v>
      </c>
      <c r="AB83" s="6">
        <f>AB82/('02_Base Data'!AA28*'02_Base Data'!$B$29)</f>
        <v>30.33363499100853</v>
      </c>
      <c r="AC83" s="6">
        <f>AC82/('02_Base Data'!AB28*'02_Base Data'!$B$29)</f>
        <v>28.872690767678939</v>
      </c>
      <c r="AD83" s="6">
        <f>AD82/('02_Base Data'!AC28*'02_Base Data'!$B$29)</f>
        <v>36.4057444030176</v>
      </c>
      <c r="AE83" s="6">
        <f>AE82/('02_Base Data'!AD28*'02_Base Data'!$B$29)</f>
        <v>49.078232111544622</v>
      </c>
      <c r="AF83" s="6">
        <f>AF82/('02_Base Data'!AE28*'02_Base Data'!$B$29)</f>
        <v>41.01368537194508</v>
      </c>
      <c r="AG83" s="6">
        <f>AG82/('02_Base Data'!AF28*'02_Base Data'!$B$29)</f>
        <v>47.411642180371317</v>
      </c>
      <c r="AH83" s="6">
        <f>AH82/('02_Base Data'!AG28*'02_Base Data'!$B$29)</f>
        <v>57.817843997849259</v>
      </c>
      <c r="AI83" s="6">
        <f>AI82/('02_Base Data'!AH28*'02_Base Data'!$B$29)</f>
        <v>61.435164977501813</v>
      </c>
      <c r="AJ83" s="6">
        <f>AJ82/('02_Base Data'!AI28*'02_Base Data'!$B$29)</f>
        <v>62.353546957243623</v>
      </c>
      <c r="AK83" s="6">
        <f>AK82/('02_Base Data'!AJ28*'02_Base Data'!$B$29)</f>
        <v>78.21516574959216</v>
      </c>
      <c r="AL83" s="6">
        <f>AL82/('02_Base Data'!AK28*'02_Base Data'!$B$29)</f>
        <v>79.113387242824217</v>
      </c>
      <c r="AM83" s="6">
        <f>AM82/('02_Base Data'!AL28*'02_Base Data'!$B$29)</f>
        <v>58.383555497946467</v>
      </c>
      <c r="AN83" s="6">
        <f>AN82/('02_Base Data'!AM28*'02_Base Data'!$B$29)</f>
        <v>90.913564864507165</v>
      </c>
      <c r="AO83" s="6">
        <f>AO82/('02_Base Data'!AN28*'02_Base Data'!$B$29)</f>
        <v>93.016953127083625</v>
      </c>
      <c r="AP83" s="6">
        <f>AP82/('02_Base Data'!AO28*'02_Base Data'!$B$29)</f>
        <v>88.249632145325066</v>
      </c>
      <c r="AQ83" s="6">
        <f>AQ82/('02_Base Data'!AP28*'02_Base Data'!$B$29)</f>
        <v>91.481857923505686</v>
      </c>
      <c r="AR83" s="6">
        <f>AR82/('02_Base Data'!AQ28*'02_Base Data'!$B$29)</f>
        <v>99.356322664868713</v>
      </c>
      <c r="AS83" s="6">
        <f>AS82/('02_Base Data'!AR28*'02_Base Data'!$B$29)</f>
        <v>75.204340680535836</v>
      </c>
      <c r="AT83" s="7">
        <f>AT82/('02_Base Data'!AS28*'02_Base Data'!$B$29)</f>
        <v>86.142670305256573</v>
      </c>
      <c r="AU83" s="6">
        <f>AU82/('02_Base Data'!AT28*'02_Base Data'!$B$29)</f>
        <v>98.924114346700748</v>
      </c>
      <c r="AV83" s="6">
        <f>AV82/('02_Base Data'!AU28*'02_Base Data'!$B$29)</f>
        <v>104.31313816760802</v>
      </c>
      <c r="AW83" s="6">
        <f>AW82/('02_Base Data'!AV28*'02_Base Data'!$B$29)</f>
        <v>109.941596097413</v>
      </c>
      <c r="AX83" s="6">
        <f>AX82/('02_Base Data'!AW28*'02_Base Data'!$B$29)</f>
        <v>115.0912537647319</v>
      </c>
      <c r="AY83" s="6">
        <f>AY82/('02_Base Data'!AX28*'02_Base Data'!$B$29)</f>
        <v>120.3919264594673</v>
      </c>
      <c r="AZ83" s="6">
        <f>AZ82/('02_Base Data'!AY28*'02_Base Data'!$B$29)</f>
        <v>126.0895355582017</v>
      </c>
      <c r="BA83" s="6">
        <f>BA82/('02_Base Data'!AZ28*'02_Base Data'!$B$29)</f>
        <v>132.11093718281569</v>
      </c>
      <c r="BB83" s="6">
        <f>BB82/('02_Base Data'!BA28*'02_Base Data'!$B$29)</f>
        <v>137.97218409644046</v>
      </c>
      <c r="BC83" s="6">
        <f>BC82/('02_Base Data'!BB28*'02_Base Data'!$B$29)</f>
        <v>144.54801969277773</v>
      </c>
      <c r="BD83" s="6">
        <f>BD82/('02_Base Data'!BC28*'02_Base Data'!$B$29)</f>
        <v>150.88982955866467</v>
      </c>
      <c r="BE83" s="6">
        <f>BE82/('02_Base Data'!BD28*'02_Base Data'!$B$29)</f>
        <v>157.69935327980701</v>
      </c>
      <c r="BF83" s="6">
        <f>BF82/('02_Base Data'!BE28*'02_Base Data'!$B$29)</f>
        <v>164.75683398703273</v>
      </c>
      <c r="BG83" s="6">
        <f>BG82/('02_Base Data'!BF28*'02_Base Data'!$B$29)</f>
        <v>172.08384232585649</v>
      </c>
      <c r="BH83" s="6">
        <f>BH82/('02_Base Data'!BG28*'02_Base Data'!$B$29)</f>
        <v>180.60351236377508</v>
      </c>
      <c r="BI83" s="6">
        <f>BI82/('02_Base Data'!BH28*'02_Base Data'!$B$29)</f>
        <v>189.81609536100899</v>
      </c>
      <c r="BJ83" s="6">
        <f>BJ82/('02_Base Data'!BI28*'02_Base Data'!$B$29)</f>
        <v>199.32954295245946</v>
      </c>
      <c r="BK83" s="6">
        <f>BK82/('02_Base Data'!BJ28*'02_Base Data'!$B$29)</f>
        <v>208.86018067934901</v>
      </c>
      <c r="BL83" s="6">
        <f>BL82/('02_Base Data'!BK28*'02_Base Data'!$B$29)</f>
        <v>218.7543803308956</v>
      </c>
      <c r="BM83" s="6">
        <f>BM82/('02_Base Data'!BL28*'02_Base Data'!$B$29)</f>
        <v>229.02127753290111</v>
      </c>
      <c r="BN83" s="6">
        <f>BN82/('02_Base Data'!BM28*'02_Base Data'!$B$29)</f>
        <v>239.77147260661945</v>
      </c>
      <c r="BO83" s="6">
        <f>BO82/('02_Base Data'!BN28*'02_Base Data'!$B$29)</f>
        <v>251.0404914106858</v>
      </c>
      <c r="BP83" s="6">
        <f>BP82/('02_Base Data'!BO28*'02_Base Data'!$B$29)</f>
        <v>262.8336481858812</v>
      </c>
      <c r="BQ83" s="6">
        <f>BQ82/('02_Base Data'!BP28*'02_Base Data'!$B$29)</f>
        <v>275.16710390005215</v>
      </c>
      <c r="BR83" s="6">
        <f>BR82/('02_Base Data'!BQ28*'02_Base Data'!$B$29)</f>
        <v>288.1265590282681</v>
      </c>
      <c r="BS83" s="6">
        <f>BS82/('02_Base Data'!BR28*'02_Base Data'!$B$29)</f>
        <v>301.68548590004099</v>
      </c>
      <c r="BT83" s="6">
        <f>BT82/('02_Base Data'!BS28*'02_Base Data'!$B$29)</f>
        <v>315.94684469904934</v>
      </c>
      <c r="BU83" s="6">
        <f>BU82/('02_Base Data'!BT28*'02_Base Data'!$B$29)</f>
        <v>330.92757233435321</v>
      </c>
      <c r="BV83" s="6">
        <f>BV82/('02_Base Data'!BU28*'02_Base Data'!$B$29)</f>
        <v>346.67730785965159</v>
      </c>
      <c r="BW83" s="6">
        <f>BW82/('02_Base Data'!BV28*'02_Base Data'!$B$29)</f>
        <v>363.24849208820604</v>
      </c>
      <c r="BX83" s="6">
        <f>BX82/('02_Base Data'!BW28*'02_Base Data'!$B$29)</f>
        <v>380.57067619505381</v>
      </c>
      <c r="BY83" s="6">
        <f>BY82/('02_Base Data'!BX28*'02_Base Data'!$B$29)</f>
        <v>398.63501033169933</v>
      </c>
      <c r="BZ83" s="6">
        <f>BZ82/('02_Base Data'!BY28*'02_Base Data'!$B$29)</f>
        <v>417.48640775742746</v>
      </c>
      <c r="CA83" s="6">
        <f>CA82/('02_Base Data'!BZ28*'02_Base Data'!$B$29)</f>
        <v>437.21469658938554</v>
      </c>
      <c r="CB83" s="6">
        <f>CB82/('02_Base Data'!CA28*'02_Base Data'!$B$29)</f>
        <v>457.87181579535752</v>
      </c>
      <c r="CC83" s="6">
        <f>CC82/('02_Base Data'!CB28*'02_Base Data'!$B$29)</f>
        <v>479.5145137707749</v>
      </c>
      <c r="CD83" s="6">
        <f>CD82/('02_Base Data'!CC28*'02_Base Data'!$B$29)</f>
        <v>502.19072928175149</v>
      </c>
      <c r="CE83" s="6">
        <f>CE82/('02_Base Data'!BJ28*'02_Base Data'!$B$29)</f>
        <v>525.94905296103582</v>
      </c>
    </row>
    <row r="84" spans="1:83" s="6" customFormat="1" ht="13.9" customHeight="1" x14ac:dyDescent="0.25">
      <c r="A84" s="69"/>
      <c r="B84" s="41" t="s">
        <v>168</v>
      </c>
      <c r="C84" s="42" t="s">
        <v>22</v>
      </c>
      <c r="D84" s="43">
        <f t="array" ref="D84:CE84">TRANSPOSE('07_IE Wood Emissions'!$I$2:$I$81)</f>
        <v>2772979.2139105657</v>
      </c>
      <c r="E84" s="43">
        <v>2824296.6946378383</v>
      </c>
      <c r="F84" s="43">
        <v>2875614.1753651109</v>
      </c>
      <c r="G84" s="43">
        <v>2926931.6560923834</v>
      </c>
      <c r="H84" s="43">
        <v>2978249.136819656</v>
      </c>
      <c r="I84" s="43">
        <v>3032773.9600923834</v>
      </c>
      <c r="J84" s="43">
        <v>3087298.7833651104</v>
      </c>
      <c r="K84" s="43">
        <v>3152706.2835700256</v>
      </c>
      <c r="L84" s="43">
        <v>3207231.1068427525</v>
      </c>
      <c r="M84" s="43">
        <v>3264963.2726609348</v>
      </c>
      <c r="N84" s="43">
        <v>3325902.781024571</v>
      </c>
      <c r="O84" s="43">
        <v>3383634.9468427529</v>
      </c>
      <c r="P84" s="43">
        <v>3444574.4552063891</v>
      </c>
      <c r="Q84" s="43">
        <v>3505513.9635700253</v>
      </c>
      <c r="R84" s="43">
        <v>3569660.8144791159</v>
      </c>
      <c r="S84" s="43">
        <v>3633807.6653882065</v>
      </c>
      <c r="T84" s="43">
        <v>3697954.5162972971</v>
      </c>
      <c r="U84" s="43">
        <v>3765308.709751843</v>
      </c>
      <c r="V84" s="43">
        <v>3832662.9032063885</v>
      </c>
      <c r="W84" s="43">
        <v>3948794.5270957374</v>
      </c>
      <c r="X84" s="43">
        <v>3963257.7981607262</v>
      </c>
      <c r="Y84" s="43">
        <v>3966838.3454972832</v>
      </c>
      <c r="Z84" s="43">
        <v>3981301.4909611316</v>
      </c>
      <c r="AA84" s="43">
        <v>3998975.3473253711</v>
      </c>
      <c r="AB84" s="43">
        <v>4008978.0862337495</v>
      </c>
      <c r="AC84" s="43">
        <v>4029864.7023002263</v>
      </c>
      <c r="AD84" s="43">
        <v>4601906.1883403258</v>
      </c>
      <c r="AE84" s="43">
        <v>4691356.0594403185</v>
      </c>
      <c r="AF84" s="43">
        <v>3185437.9105527834</v>
      </c>
      <c r="AG84" s="43">
        <v>3351986.1035530292</v>
      </c>
      <c r="AH84" s="43">
        <v>3493018.4975100551</v>
      </c>
      <c r="AI84" s="43">
        <v>3633998.2482082895</v>
      </c>
      <c r="AJ84" s="43">
        <v>3854423.0932887252</v>
      </c>
      <c r="AK84" s="43">
        <v>4114705.6192090358</v>
      </c>
      <c r="AL84" s="43">
        <v>4249625.5088658724</v>
      </c>
      <c r="AM84" s="43">
        <v>4419305.5856339997</v>
      </c>
      <c r="AN84" s="43">
        <v>4517161.1572588608</v>
      </c>
      <c r="AO84" s="43">
        <v>4738923.165860693</v>
      </c>
      <c r="AP84" s="43">
        <v>4940542.3780451221</v>
      </c>
      <c r="AQ84" s="43">
        <v>5144800.906536934</v>
      </c>
      <c r="AR84" s="43">
        <v>5475182.2485212497</v>
      </c>
      <c r="AS84" s="43">
        <v>5672069.9662767192</v>
      </c>
      <c r="AT84" s="44">
        <v>5870314.1816426208</v>
      </c>
      <c r="AU84" s="43">
        <v>5786749.6387757147</v>
      </c>
      <c r="AV84" s="43">
        <v>5921425.9822728867</v>
      </c>
      <c r="AW84" s="43">
        <v>6061786.0580751123</v>
      </c>
      <c r="AX84" s="43">
        <v>6218739.2848760122</v>
      </c>
      <c r="AY84" s="43">
        <v>6384002.2915461846</v>
      </c>
      <c r="AZ84" s="43">
        <v>6554189.6161388261</v>
      </c>
      <c r="BA84" s="43">
        <v>6725066.2089604829</v>
      </c>
      <c r="BB84" s="43">
        <v>6907847.1832838412</v>
      </c>
      <c r="BC84" s="43">
        <v>7101572.8383620316</v>
      </c>
      <c r="BD84" s="43">
        <v>7312995.1186603103</v>
      </c>
      <c r="BE84" s="43">
        <v>7526981.510597337</v>
      </c>
      <c r="BF84" s="43">
        <v>7749529.666865211</v>
      </c>
      <c r="BG84" s="43">
        <v>7983069.1542216521</v>
      </c>
      <c r="BH84" s="43">
        <v>8215704.7746775178</v>
      </c>
      <c r="BI84" s="43">
        <v>8463249.7303866558</v>
      </c>
      <c r="BJ84" s="43">
        <v>8724377.7700414807</v>
      </c>
      <c r="BK84" s="43">
        <v>8991102.3461020011</v>
      </c>
      <c r="BL84" s="43">
        <v>9269438.0025336612</v>
      </c>
      <c r="BM84" s="43">
        <v>9559973.1405916978</v>
      </c>
      <c r="BN84" s="43">
        <v>9862215.8859007247</v>
      </c>
      <c r="BO84" s="43">
        <v>10176475.120569641</v>
      </c>
      <c r="BP84" s="43">
        <v>10503442.835000543</v>
      </c>
      <c r="BQ84" s="43">
        <v>10844330.164690945</v>
      </c>
      <c r="BR84" s="43">
        <v>11199284.742803711</v>
      </c>
      <c r="BS84" s="43">
        <v>11568563.708464019</v>
      </c>
      <c r="BT84" s="43">
        <v>11951719.161804771</v>
      </c>
      <c r="BU84" s="43">
        <v>12349874.841666019</v>
      </c>
      <c r="BV84" s="43">
        <v>12763625.104533788</v>
      </c>
      <c r="BW84" s="43">
        <v>13193359.193691529</v>
      </c>
      <c r="BX84" s="43">
        <v>13640800.33529711</v>
      </c>
      <c r="BY84" s="43">
        <v>14106126.320648791</v>
      </c>
      <c r="BZ84" s="43">
        <v>14589671.499278018</v>
      </c>
      <c r="CA84" s="43">
        <v>15092680.458217371</v>
      </c>
      <c r="CB84" s="43">
        <v>15615863.733685408</v>
      </c>
      <c r="CC84" s="43">
        <v>16159937.545605412</v>
      </c>
      <c r="CD84" s="43">
        <v>16725744.57142443</v>
      </c>
      <c r="CE84" s="43">
        <v>17314178.762232274</v>
      </c>
    </row>
    <row r="85" spans="1:83" s="6" customFormat="1" ht="13.9" customHeight="1" x14ac:dyDescent="0.25">
      <c r="A85" s="69"/>
      <c r="B85" s="41" t="s">
        <v>135</v>
      </c>
      <c r="C85" s="45" t="s">
        <v>22</v>
      </c>
      <c r="D85" s="43">
        <f t="array" ref="D85:CE85">TRANSPOSE('07_IE Wood Emissions'!$N$2:$N$81)</f>
        <v>748704.38775585277</v>
      </c>
      <c r="E85" s="43">
        <v>762560.10755221639</v>
      </c>
      <c r="F85" s="43">
        <v>776415.82734858</v>
      </c>
      <c r="G85" s="43">
        <v>790271.54714494362</v>
      </c>
      <c r="H85" s="43">
        <v>804127.26694130723</v>
      </c>
      <c r="I85" s="43">
        <v>818848.96922494355</v>
      </c>
      <c r="J85" s="43">
        <v>833570.67150857986</v>
      </c>
      <c r="K85" s="43">
        <v>851230.69656390697</v>
      </c>
      <c r="L85" s="43">
        <v>865952.39884754329</v>
      </c>
      <c r="M85" s="43">
        <v>881540.08361845242</v>
      </c>
      <c r="N85" s="43">
        <v>897993.75087663427</v>
      </c>
      <c r="O85" s="43">
        <v>913581.43564754329</v>
      </c>
      <c r="P85" s="43">
        <v>930035.10290572513</v>
      </c>
      <c r="Q85" s="43">
        <v>946488.77016390685</v>
      </c>
      <c r="R85" s="43">
        <v>963808.4199093614</v>
      </c>
      <c r="S85" s="43">
        <v>981128.06965481583</v>
      </c>
      <c r="T85" s="43">
        <v>998447.71940027026</v>
      </c>
      <c r="U85" s="43">
        <v>1016633.3516329976</v>
      </c>
      <c r="V85" s="43">
        <v>1034818.983865725</v>
      </c>
      <c r="W85" s="43">
        <v>1334175.278928943</v>
      </c>
      <c r="X85" s="43">
        <v>1358341.1390384557</v>
      </c>
      <c r="Y85" s="43">
        <v>1379428.6617715645</v>
      </c>
      <c r="Z85" s="43">
        <v>1404981.8193401007</v>
      </c>
      <c r="AA85" s="43">
        <v>1432454.0905542346</v>
      </c>
      <c r="AB85" s="43">
        <v>1457975.953903178</v>
      </c>
      <c r="AC85" s="43">
        <v>1488309.3607626734</v>
      </c>
      <c r="AD85" s="43">
        <v>1726359.0388108497</v>
      </c>
      <c r="AE85" s="43">
        <v>1788093.5571257151</v>
      </c>
      <c r="AF85" s="43">
        <v>1233874.0100735594</v>
      </c>
      <c r="AG85" s="43">
        <v>1035323.6494123486</v>
      </c>
      <c r="AH85" s="43">
        <v>1093066.6070194303</v>
      </c>
      <c r="AI85" s="43">
        <v>1152331.2130239441</v>
      </c>
      <c r="AJ85" s="43">
        <v>1238727.9439910315</v>
      </c>
      <c r="AK85" s="43">
        <v>1340474.0786006162</v>
      </c>
      <c r="AL85" s="43">
        <v>1403636.8310421591</v>
      </c>
      <c r="AM85" s="43">
        <v>1480219.735745206</v>
      </c>
      <c r="AN85" s="43">
        <v>1534587.9774187398</v>
      </c>
      <c r="AO85" s="43">
        <v>1633233.8868658722</v>
      </c>
      <c r="AP85" s="43">
        <v>1727734.0469118129</v>
      </c>
      <c r="AQ85" s="43">
        <v>1825988.8356105373</v>
      </c>
      <c r="AR85" s="43">
        <v>1972658.7216269255</v>
      </c>
      <c r="AS85" s="43">
        <v>2075000.8753955706</v>
      </c>
      <c r="AT85" s="44">
        <v>2181041.6319084177</v>
      </c>
      <c r="AU85" s="43">
        <v>2184082.3684926913</v>
      </c>
      <c r="AV85" s="43">
        <v>2270918.3578182491</v>
      </c>
      <c r="AW85" s="43">
        <v>2365198.2528499402</v>
      </c>
      <c r="AX85" s="43">
        <v>2470717.0461333082</v>
      </c>
      <c r="AY85" s="43">
        <v>2584215.5171390935</v>
      </c>
      <c r="AZ85" s="43">
        <v>2704542.9654052216</v>
      </c>
      <c r="BA85" s="43">
        <v>2830000.6512692436</v>
      </c>
      <c r="BB85" s="43">
        <v>2966686.6787051125</v>
      </c>
      <c r="BC85" s="43">
        <v>3114885.8170665395</v>
      </c>
      <c r="BD85" s="43">
        <v>3279065.5993988062</v>
      </c>
      <c r="BE85" s="43">
        <v>3452067.190205704</v>
      </c>
      <c r="BF85" s="43">
        <v>3637884.6970761567</v>
      </c>
      <c r="BG85" s="43">
        <v>3838868.6754013752</v>
      </c>
      <c r="BH85" s="43">
        <v>4049104.3089484824</v>
      </c>
      <c r="BI85" s="43">
        <v>4278832.2884037374</v>
      </c>
      <c r="BJ85" s="43">
        <v>4528761.7926605046</v>
      </c>
      <c r="BK85" s="43">
        <v>4795380.4638224188</v>
      </c>
      <c r="BL85" s="43">
        <v>5083899.8108317228</v>
      </c>
      <c r="BM85" s="43">
        <v>5396457.5354805682</v>
      </c>
      <c r="BN85" s="43">
        <v>5734643.1327194348</v>
      </c>
      <c r="BO85" s="43">
        <v>6100738.4304392608</v>
      </c>
      <c r="BP85" s="43">
        <v>6497506.7604747452</v>
      </c>
      <c r="BQ85" s="43">
        <v>6928352.7759476909</v>
      </c>
      <c r="BR85" s="43">
        <v>7396184.8013066435</v>
      </c>
      <c r="BS85" s="43">
        <v>7904241.1443440933</v>
      </c>
      <c r="BT85" s="43">
        <v>8455459.3957107179</v>
      </c>
      <c r="BU85" s="43">
        <v>9054300.4392957911</v>
      </c>
      <c r="BV85" s="43">
        <v>9705163.6313687917</v>
      </c>
      <c r="BW85" s="43">
        <v>10412627.001149675</v>
      </c>
      <c r="BX85" s="43">
        <v>11182819.606758116</v>
      </c>
      <c r="BY85" s="43">
        <v>12020964.462748159</v>
      </c>
      <c r="BZ85" s="43">
        <v>12932801.104776436</v>
      </c>
      <c r="CA85" s="43">
        <v>13925341.49211535</v>
      </c>
      <c r="CB85" s="43">
        <v>15005576.498781975</v>
      </c>
      <c r="CC85" s="43">
        <v>16180957.793633377</v>
      </c>
      <c r="CD85" s="43">
        <v>17459523.818577077</v>
      </c>
      <c r="CE85" s="43">
        <v>18849833.056736406</v>
      </c>
    </row>
    <row r="86" spans="1:83" s="6" customFormat="1" ht="13.9" customHeight="1" x14ac:dyDescent="0.25">
      <c r="A86" s="69"/>
      <c r="B86" s="16" t="s">
        <v>26</v>
      </c>
      <c r="C86" s="17" t="s">
        <v>23</v>
      </c>
      <c r="D86" s="18">
        <f>D70+D73+D76+D79+D82</f>
        <v>113.83693292642431</v>
      </c>
      <c r="E86" s="18">
        <f t="shared" ref="E86:BP86" si="98">E70+E73+E76+E79+E82</f>
        <v>115.92650379467838</v>
      </c>
      <c r="F86" s="18">
        <f t="shared" si="98"/>
        <v>119.02941281795816</v>
      </c>
      <c r="G86" s="18">
        <f t="shared" si="98"/>
        <v>120.07593126347896</v>
      </c>
      <c r="H86" s="18">
        <f t="shared" si="98"/>
        <v>122.71860574224961</v>
      </c>
      <c r="I86" s="18">
        <f t="shared" si="98"/>
        <v>126.0099385644705</v>
      </c>
      <c r="J86" s="18">
        <f t="shared" si="98"/>
        <v>129.28748331830823</v>
      </c>
      <c r="K86" s="18">
        <f t="shared" si="98"/>
        <v>133.20346146991616</v>
      </c>
      <c r="L86" s="18">
        <f t="shared" si="98"/>
        <v>136.65154031327393</v>
      </c>
      <c r="M86" s="18">
        <f t="shared" si="98"/>
        <v>137.3885702246653</v>
      </c>
      <c r="N86" s="18">
        <f t="shared" si="98"/>
        <v>138.88610072815626</v>
      </c>
      <c r="O86" s="18">
        <f t="shared" si="98"/>
        <v>140.67854587721865</v>
      </c>
      <c r="P86" s="18">
        <f t="shared" si="98"/>
        <v>144.31310654321462</v>
      </c>
      <c r="Q86" s="18">
        <f t="shared" si="98"/>
        <v>145.71675809004907</v>
      </c>
      <c r="R86" s="18">
        <f t="shared" si="98"/>
        <v>147.3765374215827</v>
      </c>
      <c r="S86" s="18">
        <f t="shared" si="98"/>
        <v>148.82218152872494</v>
      </c>
      <c r="T86" s="18">
        <f t="shared" si="98"/>
        <v>150.93508575621317</v>
      </c>
      <c r="U86" s="18">
        <f t="shared" si="98"/>
        <v>155.43348411138666</v>
      </c>
      <c r="V86" s="18">
        <f t="shared" si="98"/>
        <v>157.99454780081138</v>
      </c>
      <c r="W86" s="18">
        <f t="shared" si="98"/>
        <v>163.64449296708418</v>
      </c>
      <c r="X86" s="18">
        <f t="shared" si="98"/>
        <v>164.99352148895926</v>
      </c>
      <c r="Y86" s="18">
        <f t="shared" si="98"/>
        <v>167.89798164402958</v>
      </c>
      <c r="Z86" s="18">
        <f t="shared" si="98"/>
        <v>167.29783293062491</v>
      </c>
      <c r="AA86" s="18">
        <f t="shared" si="98"/>
        <v>168.14061292921787</v>
      </c>
      <c r="AB86" s="18">
        <f t="shared" si="98"/>
        <v>172.87551484087817</v>
      </c>
      <c r="AC86" s="18">
        <f t="shared" si="98"/>
        <v>174.81523839445313</v>
      </c>
      <c r="AD86" s="18">
        <f t="shared" si="98"/>
        <v>199.94422979014468</v>
      </c>
      <c r="AE86" s="18">
        <f t="shared" si="98"/>
        <v>203.26674321319285</v>
      </c>
      <c r="AF86" s="18">
        <f t="shared" si="98"/>
        <v>156.98667747282036</v>
      </c>
      <c r="AG86" s="18">
        <f t="shared" si="98"/>
        <v>164.42151308177114</v>
      </c>
      <c r="AH86" s="18">
        <f t="shared" si="98"/>
        <v>172.20845997444337</v>
      </c>
      <c r="AI86" s="18">
        <f t="shared" si="98"/>
        <v>180.36419402138026</v>
      </c>
      <c r="AJ86" s="18">
        <f t="shared" si="98"/>
        <v>188.90618085667737</v>
      </c>
      <c r="AK86" s="18">
        <f t="shared" si="98"/>
        <v>197.85271328091628</v>
      </c>
      <c r="AL86" s="18">
        <f t="shared" si="98"/>
        <v>207.22295043548738</v>
      </c>
      <c r="AM86" s="18">
        <f t="shared" si="98"/>
        <v>217.03695883219572</v>
      </c>
      <c r="AN86" s="18">
        <f t="shared" si="98"/>
        <v>227.31575532601522</v>
      </c>
      <c r="AO86" s="18">
        <f t="shared" si="98"/>
        <v>238.08135212301744</v>
      </c>
      <c r="AP86" s="18">
        <f t="shared" si="98"/>
        <v>249.35680391986062</v>
      </c>
      <c r="AQ86" s="18">
        <f t="shared" si="98"/>
        <v>261.16625727578963</v>
      </c>
      <c r="AR86" s="18">
        <f t="shared" si="98"/>
        <v>273.53500232287575</v>
      </c>
      <c r="AS86" s="18">
        <f t="shared" si="98"/>
        <v>286.48952692523665</v>
      </c>
      <c r="AT86" s="22">
        <f t="shared" si="98"/>
        <v>300.0575734032189</v>
      </c>
      <c r="AU86" s="18">
        <f t="shared" si="98"/>
        <v>300.0575734032189</v>
      </c>
      <c r="AV86" s="18">
        <f t="shared" si="98"/>
        <v>314.26819794401706</v>
      </c>
      <c r="AW86" s="18">
        <f t="shared" si="98"/>
        <v>329.15183282596104</v>
      </c>
      <c r="AX86" s="18">
        <f t="shared" si="98"/>
        <v>344.74035158972407</v>
      </c>
      <c r="AY86" s="18">
        <f t="shared" si="98"/>
        <v>361.06713729601597</v>
      </c>
      <c r="AZ86" s="18">
        <f t="shared" si="98"/>
        <v>378.16715401593876</v>
      </c>
      <c r="BA86" s="18">
        <f t="shared" si="98"/>
        <v>396.07702170710047</v>
      </c>
      <c r="BB86" s="18">
        <f t="shared" si="98"/>
        <v>414.83509463583653</v>
      </c>
      <c r="BC86" s="18">
        <f t="shared" si="98"/>
        <v>434.48154351348069</v>
      </c>
      <c r="BD86" s="18">
        <f t="shared" si="98"/>
        <v>455.05844152258231</v>
      </c>
      <c r="BE86" s="18">
        <f t="shared" si="98"/>
        <v>476.60985441729429</v>
      </c>
      <c r="BF86" s="18">
        <f t="shared" si="98"/>
        <v>499.18193489088776</v>
      </c>
      <c r="BG86" s="18">
        <f t="shared" si="98"/>
        <v>522.82302141247669</v>
      </c>
      <c r="BH86" s="18">
        <f t="shared" si="98"/>
        <v>547.58374174461903</v>
      </c>
      <c r="BI86" s="18">
        <f t="shared" si="98"/>
        <v>573.51712136347419</v>
      </c>
      <c r="BJ86" s="18">
        <f t="shared" si="98"/>
        <v>600.67869701370307</v>
      </c>
      <c r="BK86" s="18">
        <f t="shared" si="98"/>
        <v>629.12663564129059</v>
      </c>
      <c r="BL86" s="18">
        <f t="shared" si="98"/>
        <v>658.92185895898331</v>
      </c>
      <c r="BM86" s="18">
        <f t="shared" si="98"/>
        <v>690.12817391110707</v>
      </c>
      <c r="BN86" s="18">
        <f t="shared" si="98"/>
        <v>722.81240931715195</v>
      </c>
      <c r="BO86" s="18">
        <f t="shared" si="98"/>
        <v>757.0445589867511</v>
      </c>
      <c r="BP86" s="18">
        <f t="shared" si="98"/>
        <v>792.89793161253726</v>
      </c>
      <c r="BQ86" s="18">
        <f t="shared" ref="BQ86:CE86" si="99">BQ70+BQ73+BQ76+BQ79+BQ82</f>
        <v>830.44930776187311</v>
      </c>
      <c r="BR86" s="18">
        <f t="shared" si="99"/>
        <v>869.77910430365603</v>
      </c>
      <c r="BS86" s="18">
        <f t="shared" si="99"/>
        <v>910.97154662232197</v>
      </c>
      <c r="BT86" s="18">
        <f t="shared" si="99"/>
        <v>954.11484898784408</v>
      </c>
      <c r="BU86" s="18">
        <f t="shared" si="99"/>
        <v>999.30140346799567</v>
      </c>
      <c r="BV86" s="18">
        <f t="shared" si="99"/>
        <v>1046.627977787429</v>
      </c>
      <c r="BW86" s="18">
        <f t="shared" si="99"/>
        <v>1096.1959225572989</v>
      </c>
      <c r="BX86" s="18">
        <f t="shared" si="99"/>
        <v>1148.1113883192056</v>
      </c>
      <c r="BY86" s="18">
        <f t="shared" si="99"/>
        <v>1202.4855528682672</v>
      </c>
      <c r="BZ86" s="18">
        <f t="shared" si="99"/>
        <v>1259.4348593421348</v>
      </c>
      <c r="CA86" s="18">
        <f t="shared" si="99"/>
        <v>1319.0812655858242</v>
      </c>
      <c r="CB86" s="18">
        <f t="shared" si="99"/>
        <v>1381.5525053263764</v>
      </c>
      <c r="CC86" s="18">
        <f t="shared" si="99"/>
        <v>1446.9823617166685</v>
      </c>
      <c r="CD86" s="18">
        <f t="shared" si="99"/>
        <v>1515.5109538341583</v>
      </c>
      <c r="CE86" s="18">
        <f t="shared" si="99"/>
        <v>1587.285036748118</v>
      </c>
    </row>
    <row r="87" spans="1:83" s="15" customFormat="1" ht="13.9" customHeight="1" x14ac:dyDescent="0.25">
      <c r="A87" s="69"/>
      <c r="B87" s="16" t="s">
        <v>27</v>
      </c>
      <c r="C87" s="17" t="s">
        <v>23</v>
      </c>
      <c r="D87" s="18">
        <f>D71+D74+D77+D80+D83</f>
        <v>860.25759459096253</v>
      </c>
      <c r="E87" s="18">
        <f t="shared" ref="E87:BP87" si="100">E71+E74+E77+E80+E83</f>
        <v>875.61007006143166</v>
      </c>
      <c r="F87" s="18">
        <f t="shared" si="100"/>
        <v>893.99085744441959</v>
      </c>
      <c r="G87" s="18">
        <f t="shared" si="100"/>
        <v>906.667885944251</v>
      </c>
      <c r="H87" s="18">
        <f t="shared" si="100"/>
        <v>923.86605180212734</v>
      </c>
      <c r="I87" s="18">
        <f t="shared" si="100"/>
        <v>943.81156396796507</v>
      </c>
      <c r="J87" s="18">
        <f t="shared" si="100"/>
        <v>964.16349523510985</v>
      </c>
      <c r="K87" s="18">
        <f t="shared" si="100"/>
        <v>986.44018672681455</v>
      </c>
      <c r="L87" s="18">
        <f t="shared" si="100"/>
        <v>1005.7775028022496</v>
      </c>
      <c r="M87" s="18">
        <f t="shared" si="100"/>
        <v>1020.750243835949</v>
      </c>
      <c r="N87" s="18">
        <f t="shared" si="100"/>
        <v>1036.807518715576</v>
      </c>
      <c r="O87" s="18">
        <f t="shared" si="100"/>
        <v>1053.1885646487403</v>
      </c>
      <c r="P87" s="18">
        <f t="shared" si="100"/>
        <v>1073.7514244359634</v>
      </c>
      <c r="Q87" s="18">
        <f t="shared" si="100"/>
        <v>1088.5915450287596</v>
      </c>
      <c r="R87" s="18">
        <f t="shared" si="100"/>
        <v>1104.3446815586367</v>
      </c>
      <c r="S87" s="18">
        <f t="shared" si="100"/>
        <v>1120.3262501460488</v>
      </c>
      <c r="T87" s="18">
        <f t="shared" si="100"/>
        <v>1137.9840105085702</v>
      </c>
      <c r="U87" s="18">
        <f t="shared" si="100"/>
        <v>1162.6891519484136</v>
      </c>
      <c r="V87" s="18">
        <f t="shared" si="100"/>
        <v>1182.6846160684256</v>
      </c>
      <c r="W87" s="18">
        <f t="shared" si="100"/>
        <v>1217.8538245477439</v>
      </c>
      <c r="X87" s="18">
        <f t="shared" si="100"/>
        <v>1223.7592476003792</v>
      </c>
      <c r="Y87" s="18">
        <f t="shared" si="100"/>
        <v>1232.4810150413186</v>
      </c>
      <c r="Z87" s="18">
        <f t="shared" si="100"/>
        <v>1232.8355302702655</v>
      </c>
      <c r="AA87" s="18">
        <f t="shared" si="100"/>
        <v>1240.5131453216607</v>
      </c>
      <c r="AB87" s="18">
        <f t="shared" si="100"/>
        <v>1260.7901996492817</v>
      </c>
      <c r="AC87" s="18">
        <f t="shared" si="100"/>
        <v>1264.2975875798115</v>
      </c>
      <c r="AD87" s="18">
        <f t="shared" si="100"/>
        <v>1446.3296114396219</v>
      </c>
      <c r="AE87" s="18">
        <f t="shared" si="100"/>
        <v>1484.4732251392595</v>
      </c>
      <c r="AF87" s="18">
        <f t="shared" si="100"/>
        <v>1039.8543083619518</v>
      </c>
      <c r="AG87" s="18">
        <f t="shared" si="100"/>
        <v>1095.5039619407146</v>
      </c>
      <c r="AH87" s="18">
        <f t="shared" si="100"/>
        <v>1144.1568483917963</v>
      </c>
      <c r="AI87" s="18">
        <f t="shared" si="100"/>
        <v>1193.3439437251818</v>
      </c>
      <c r="AJ87" s="18">
        <f t="shared" si="100"/>
        <v>1258.3318622097365</v>
      </c>
      <c r="AK87" s="18">
        <f t="shared" si="100"/>
        <v>1346.7889462705098</v>
      </c>
      <c r="AL87" s="18">
        <f t="shared" si="100"/>
        <v>1389.6801845551563</v>
      </c>
      <c r="AM87" s="18">
        <f t="shared" si="100"/>
        <v>1425.358838824937</v>
      </c>
      <c r="AN87" s="18">
        <f t="shared" si="100"/>
        <v>1493.158025010619</v>
      </c>
      <c r="AO87" s="18">
        <f t="shared" si="100"/>
        <v>1563.2569375391231</v>
      </c>
      <c r="AP87" s="18">
        <f t="shared" si="100"/>
        <v>1620.7747914662573</v>
      </c>
      <c r="AQ87" s="18">
        <f t="shared" si="100"/>
        <v>1687.5876597418171</v>
      </c>
      <c r="AR87" s="18">
        <f t="shared" si="100"/>
        <v>1792.7231380526407</v>
      </c>
      <c r="AS87" s="18">
        <f t="shared" si="100"/>
        <v>1835.175124360559</v>
      </c>
      <c r="AT87" s="22">
        <f>AT71+AT74+AT77+AT80+AT83</f>
        <v>1906.2995159365937</v>
      </c>
      <c r="AU87" s="18">
        <f t="shared" si="100"/>
        <v>1885.0629795048671</v>
      </c>
      <c r="AV87" s="18">
        <f t="shared" si="100"/>
        <v>1933.0135512662803</v>
      </c>
      <c r="AW87" s="18">
        <f t="shared" si="100"/>
        <v>1983.0890572111168</v>
      </c>
      <c r="AX87" s="18">
        <f t="shared" si="100"/>
        <v>2037.4341518893448</v>
      </c>
      <c r="AY87" s="18">
        <f t="shared" si="100"/>
        <v>2094.4381559359963</v>
      </c>
      <c r="AZ87" s="18">
        <f t="shared" si="100"/>
        <v>2153.4900908118584</v>
      </c>
      <c r="BA87" s="18">
        <f t="shared" si="100"/>
        <v>2213.8434065532456</v>
      </c>
      <c r="BB87" s="18">
        <f t="shared" si="100"/>
        <v>2277.6583110666957</v>
      </c>
      <c r="BC87" s="18">
        <f t="shared" si="100"/>
        <v>2344.7995452776936</v>
      </c>
      <c r="BD87" s="18">
        <f t="shared" si="100"/>
        <v>2416.4931063369745</v>
      </c>
      <c r="BE87" s="18">
        <f t="shared" si="100"/>
        <v>2490.0284523966698</v>
      </c>
      <c r="BF87" s="18">
        <f t="shared" si="100"/>
        <v>2566.5546331582068</v>
      </c>
      <c r="BG87" s="18">
        <f t="shared" si="100"/>
        <v>2646.5548356814652</v>
      </c>
      <c r="BH87" s="18">
        <f t="shared" si="100"/>
        <v>2728.0454934324803</v>
      </c>
      <c r="BI87" s="18">
        <f t="shared" si="100"/>
        <v>2813.8423525926405</v>
      </c>
      <c r="BJ87" s="18">
        <f t="shared" si="100"/>
        <v>2903.7421556365375</v>
      </c>
      <c r="BK87" s="18">
        <f t="shared" si="100"/>
        <v>2996.4553285350389</v>
      </c>
      <c r="BL87" s="18">
        <f t="shared" si="100"/>
        <v>3093.085122264938</v>
      </c>
      <c r="BM87" s="18">
        <f t="shared" si="100"/>
        <v>3193.8001359251994</v>
      </c>
      <c r="BN87" s="18">
        <f t="shared" si="100"/>
        <v>3298.6013943958533</v>
      </c>
      <c r="BO87" s="18">
        <f t="shared" si="100"/>
        <v>3407.6255538146797</v>
      </c>
      <c r="BP87" s="18">
        <f t="shared" si="100"/>
        <v>3521.0728816219498</v>
      </c>
      <c r="BQ87" s="18">
        <f t="shared" ref="BQ87:CD87" si="101">BQ71+BQ74+BQ77+BQ80+BQ83</f>
        <v>3639.2253962306404</v>
      </c>
      <c r="BR87" s="18">
        <f t="shared" si="101"/>
        <v>3762.2046265634785</v>
      </c>
      <c r="BS87" s="18">
        <f t="shared" si="101"/>
        <v>3890.1526958405066</v>
      </c>
      <c r="BT87" s="18">
        <f t="shared" si="101"/>
        <v>4023.1194525132155</v>
      </c>
      <c r="BU87" s="18">
        <f t="shared" si="101"/>
        <v>4161.3924756715851</v>
      </c>
      <c r="BV87" s="18">
        <f t="shared" si="101"/>
        <v>4305.1854931793378</v>
      </c>
      <c r="BW87" s="18">
        <f t="shared" si="101"/>
        <v>4454.6891465022518</v>
      </c>
      <c r="BX87" s="18">
        <f t="shared" si="101"/>
        <v>4610.2816363648672</v>
      </c>
      <c r="BY87" s="18">
        <f t="shared" si="101"/>
        <v>4772.1304778949871</v>
      </c>
      <c r="BZ87" s="18">
        <f t="shared" si="101"/>
        <v>4940.4363640485735</v>
      </c>
      <c r="CA87" s="18">
        <f t="shared" si="101"/>
        <v>5115.5303411157283</v>
      </c>
      <c r="CB87" s="18">
        <f t="shared" si="101"/>
        <v>5297.6761701665728</v>
      </c>
      <c r="CC87" s="18">
        <f t="shared" si="101"/>
        <v>5487.1463509226332</v>
      </c>
      <c r="CD87" s="18">
        <f t="shared" si="101"/>
        <v>5684.2373227225571</v>
      </c>
      <c r="CE87" s="18">
        <f>CE71+CE74+CE77+CE80+CE83</f>
        <v>5889.2598742951022</v>
      </c>
    </row>
    <row r="88" spans="1:83" s="15" customFormat="1" ht="30" x14ac:dyDescent="0.25">
      <c r="A88" s="69"/>
      <c r="B88" s="31" t="s">
        <v>133</v>
      </c>
      <c r="C88" s="17" t="s">
        <v>23</v>
      </c>
      <c r="D88" s="19">
        <f>(D74*'02_Base Data'!$C$32)+(D77*'02_Base Data'!$C$33)+D84</f>
        <v>2856760.305406265</v>
      </c>
      <c r="E88" s="19">
        <f>(E74*'02_Base Data'!$C$32)+(E77*'02_Base Data'!$C$33)+E84</f>
        <v>2908366.2554749264</v>
      </c>
      <c r="F88" s="19">
        <f>(F74*'02_Base Data'!$C$32)+(F77*'02_Base Data'!$C$33)+F84</f>
        <v>2968357.5718219345</v>
      </c>
      <c r="G88" s="19">
        <f>(G74*'02_Base Data'!$C$32)+(G77*'02_Base Data'!$C$33)+G84</f>
        <v>3010625.6030057315</v>
      </c>
      <c r="H88" s="19">
        <f>(H74*'02_Base Data'!$C$32)+(H77*'02_Base Data'!$C$33)+H84</f>
        <v>3065572.3567305272</v>
      </c>
      <c r="I88" s="19">
        <f>(I74*'02_Base Data'!$C$32)+(I77*'02_Base Data'!$C$33)+I84</f>
        <v>3128340.6125671696</v>
      </c>
      <c r="J88" s="19">
        <f>(J74*'02_Base Data'!$C$32)+(J77*'02_Base Data'!$C$33)+J84</f>
        <v>3188795.064198642</v>
      </c>
      <c r="K88" s="19">
        <f>(K74*'02_Base Data'!$C$32)+(K77*'02_Base Data'!$C$33)+K84</f>
        <v>3267084.9266197109</v>
      </c>
      <c r="L88" s="19">
        <f>(L74*'02_Base Data'!$C$32)+(L77*'02_Base Data'!$C$33)+L84</f>
        <v>3327595.8145971675</v>
      </c>
      <c r="M88" s="19">
        <f>(M74*'02_Base Data'!$C$32)+(M77*'02_Base Data'!$C$33)+M84</f>
        <v>3385472.0597367324</v>
      </c>
      <c r="N88" s="19">
        <f>(N74*'02_Base Data'!$C$32)+(N77*'02_Base Data'!$C$33)+N84</f>
        <v>3436017.0660456014</v>
      </c>
      <c r="O88" s="19">
        <f>(O74*'02_Base Data'!$C$32)+(O77*'02_Base Data'!$C$33)+O84</f>
        <v>3488052.1256941319</v>
      </c>
      <c r="P88" s="19">
        <f>(P74*'02_Base Data'!$C$32)+(P77*'02_Base Data'!$C$33)+P84</f>
        <v>3558428.4260694995</v>
      </c>
      <c r="Q88" s="19">
        <f>(Q74*'02_Base Data'!$C$32)+(Q77*'02_Base Data'!$C$33)+Q84</f>
        <v>3608492.1647862149</v>
      </c>
      <c r="R88" s="19">
        <f>(R74*'02_Base Data'!$C$32)+(R77*'02_Base Data'!$C$33)+R84</f>
        <v>3662084.424231261</v>
      </c>
      <c r="S88" s="19">
        <f>(S74*'02_Base Data'!$C$32)+(S77*'02_Base Data'!$C$33)+S84</f>
        <v>3715354.1796234706</v>
      </c>
      <c r="T88" s="19">
        <f>(T74*'02_Base Data'!$C$32)+(T77*'02_Base Data'!$C$33)+T84</f>
        <v>3772281.3393337792</v>
      </c>
      <c r="U88" s="19">
        <f>(U74*'02_Base Data'!$C$32)+(U77*'02_Base Data'!$C$33)+U84</f>
        <v>3850838.5969774257</v>
      </c>
      <c r="V88" s="19">
        <f>(V74*'02_Base Data'!$C$32)+(V77*'02_Base Data'!$C$33)+V84</f>
        <v>3916494.722541247</v>
      </c>
      <c r="W88" s="19">
        <f>(W74*'02_Base Data'!$C$32)+(W77*'02_Base Data'!$C$33)+W84</f>
        <v>4029175.4649720467</v>
      </c>
      <c r="X88" s="19">
        <f>(X74*'02_Base Data'!$C$32)+(X77*'02_Base Data'!$C$33)+X84</f>
        <v>4045512.6387368115</v>
      </c>
      <c r="Y88" s="19">
        <f>(Y74*'02_Base Data'!$C$32)+(Y77*'02_Base Data'!$C$33)+Y84</f>
        <v>4068454.2248389279</v>
      </c>
      <c r="Z88" s="19">
        <f>(Z74*'02_Base Data'!$C$32)+(Z77*'02_Base Data'!$C$33)+Z84</f>
        <v>4063398.4443833996</v>
      </c>
      <c r="AA88" s="19">
        <f>(AA74*'02_Base Data'!$C$32)+(AA77*'02_Base Data'!$C$33)+AA84</f>
        <v>4081211.2724593827</v>
      </c>
      <c r="AB88" s="19">
        <f>(AB74*'02_Base Data'!$C$32)+(AB77*'02_Base Data'!$C$33)+AB84</f>
        <v>4099182.5437319512</v>
      </c>
      <c r="AC88" s="19">
        <f>(AC74*'02_Base Data'!$C$32)+(AC77*'02_Base Data'!$C$33)+AC84</f>
        <v>4115568.2730506137</v>
      </c>
      <c r="AD88" s="19">
        <f>(AD74*'02_Base Data'!$C$32)+(AD77*'02_Base Data'!$C$33)+AD84</f>
        <v>4697197.4169735508</v>
      </c>
      <c r="AE88" s="19">
        <f>(AE74*'02_Base Data'!$C$32)+(AE77*'02_Base Data'!$C$33)+AE84</f>
        <v>4784201.7335620979</v>
      </c>
      <c r="AF88" s="19">
        <f>(AF74*'02_Base Data'!$C$32)+(AF77*'02_Base Data'!$C$33)+AF84</f>
        <v>3322071.6198400008</v>
      </c>
      <c r="AG88" s="19">
        <f>(AG74*'02_Base Data'!$C$32)+(AG77*'02_Base Data'!$C$33)+AG84</f>
        <v>3486658.4307255633</v>
      </c>
      <c r="AH88" s="19">
        <f>(AH74*'02_Base Data'!$C$32)+(AH77*'02_Base Data'!$C$33)+AH84</f>
        <v>3613679.7763732215</v>
      </c>
      <c r="AI88" s="19">
        <f>(AI74*'02_Base Data'!$C$32)+(AI77*'02_Base Data'!$C$33)+AI84</f>
        <v>3764688.6108627487</v>
      </c>
      <c r="AJ88" s="19">
        <f>(AJ74*'02_Base Data'!$C$32)+(AJ77*'02_Base Data'!$C$33)+AJ84</f>
        <v>3979012.8283000505</v>
      </c>
      <c r="AK88" s="19">
        <f>(AK74*'02_Base Data'!$C$32)+(AK77*'02_Base Data'!$C$33)+AK84</f>
        <v>4224393.4583565285</v>
      </c>
      <c r="AL88" s="19">
        <f>(AL74*'02_Base Data'!$C$32)+(AL77*'02_Base Data'!$C$33)+AL84</f>
        <v>4363531.1868579471</v>
      </c>
      <c r="AM88" s="19">
        <f>(AM74*'02_Base Data'!$C$32)+(AM77*'02_Base Data'!$C$33)+AM84</f>
        <v>4547621.2544968743</v>
      </c>
      <c r="AN88" s="19">
        <f>(AN74*'02_Base Data'!$C$32)+(AN77*'02_Base Data'!$C$33)+AN84</f>
        <v>4661799.0788719989</v>
      </c>
      <c r="AO88" s="19">
        <f>(AO74*'02_Base Data'!$C$32)+(AO77*'02_Base Data'!$C$33)+AO84</f>
        <v>4890098.5760109955</v>
      </c>
      <c r="AP88" s="19">
        <f>(AP74*'02_Base Data'!$C$32)+(AP77*'02_Base Data'!$C$33)+AP84</f>
        <v>5097582.4197679283</v>
      </c>
      <c r="AQ88" s="19">
        <f>(AQ74*'02_Base Data'!$C$32)+(AQ77*'02_Base Data'!$C$33)+AQ84</f>
        <v>5308332.0837795651</v>
      </c>
      <c r="AR88" s="19">
        <f>(AR74*'02_Base Data'!$C$32)+(AR77*'02_Base Data'!$C$33)+AR84</f>
        <v>5634604.4697608445</v>
      </c>
      <c r="AS88" s="19">
        <f>(AS74*'02_Base Data'!$C$32)+(AS77*'02_Base Data'!$C$33)+AS84</f>
        <v>5851706.6837775726</v>
      </c>
      <c r="AT88" s="51">
        <f>(AT74*'02_Base Data'!$C$32)+(AT77*'02_Base Data'!$C$33)+AT84</f>
        <v>6050950.4778229902</v>
      </c>
      <c r="AU88" s="19">
        <f>(AU74*'02_Base Data'!$C$32)+(AU77*'02_Base Data'!$C$33)+AU84</f>
        <v>5942762.6214028932</v>
      </c>
      <c r="AV88" s="19">
        <f>(AV74*'02_Base Data'!$C$32)+(AV77*'02_Base Data'!$C$33)+AV84</f>
        <v>6083704.2943967339</v>
      </c>
      <c r="AW88" s="19">
        <f>(AW74*'02_Base Data'!$C$32)+(AW77*'02_Base Data'!$C$33)+AW84</f>
        <v>6230822.9996349439</v>
      </c>
      <c r="AX88" s="19">
        <f>(AX74*'02_Base Data'!$C$32)+(AX77*'02_Base Data'!$C$33)+AX84</f>
        <v>6393939.07285666</v>
      </c>
      <c r="AY88" s="19">
        <f>(AY74*'02_Base Data'!$C$32)+(AY77*'02_Base Data'!$C$33)+AY84</f>
        <v>6565413.9879206093</v>
      </c>
      <c r="AZ88" s="19">
        <f>(AZ74*'02_Base Data'!$C$32)+(AZ77*'02_Base Data'!$C$33)+AZ84</f>
        <v>6742284.2035395959</v>
      </c>
      <c r="BA88" s="19">
        <f>(BA74*'02_Base Data'!$C$32)+(BA77*'02_Base Data'!$C$33)+BA84</f>
        <v>6921920.2843628498</v>
      </c>
      <c r="BB88" s="19">
        <f>(BB74*'02_Base Data'!$C$32)+(BB77*'02_Base Data'!$C$33)+BB84</f>
        <v>7113609.0765772471</v>
      </c>
      <c r="BC88" s="19">
        <f>(BC74*'02_Base Data'!$C$32)+(BC77*'02_Base Data'!$C$33)+BC84</f>
        <v>7314435.2771211863</v>
      </c>
      <c r="BD88" s="19">
        <f>(BD74*'02_Base Data'!$C$32)+(BD77*'02_Base Data'!$C$33)+BD84</f>
        <v>7531564.9602348115</v>
      </c>
      <c r="BE88" s="19">
        <f>(BE74*'02_Base Data'!$C$32)+(BE77*'02_Base Data'!$C$33)+BE84</f>
        <v>7752884.7095219828</v>
      </c>
      <c r="BF88" s="19">
        <f>(BF74*'02_Base Data'!$C$32)+(BF77*'02_Base Data'!$C$33)+BF84</f>
        <v>7983237.674127466</v>
      </c>
      <c r="BG88" s="19">
        <f>(BG74*'02_Base Data'!$C$32)+(BG77*'02_Base Data'!$C$33)+BG84</f>
        <v>8224333.5608054725</v>
      </c>
      <c r="BH88" s="19">
        <f>(BH74*'02_Base Data'!$C$32)+(BH77*'02_Base Data'!$C$33)+BH84</f>
        <v>8466042.9022594914</v>
      </c>
      <c r="BI88" s="19">
        <f>(BI74*'02_Base Data'!$C$32)+(BI77*'02_Base Data'!$C$33)+BI84</f>
        <v>8720343.7150949463</v>
      </c>
      <c r="BJ88" s="19">
        <f>(BJ74*'02_Base Data'!$C$32)+(BJ77*'02_Base Data'!$C$33)+BJ84</f>
        <v>8987491.506064387</v>
      </c>
      <c r="BK88" s="19">
        <f>(BK74*'02_Base Data'!$C$32)+(BK77*'02_Base Data'!$C$33)+BK84</f>
        <v>9263241.3532974012</v>
      </c>
      <c r="BL88" s="19">
        <f>(BL74*'02_Base Data'!$C$32)+(BL77*'02_Base Data'!$C$33)+BL84</f>
        <v>9550784.1329221036</v>
      </c>
      <c r="BM88" s="19">
        <f>(BM74*'02_Base Data'!$C$32)+(BM77*'02_Base Data'!$C$33)+BM84</f>
        <v>9850660.6032563783</v>
      </c>
      <c r="BN88" s="19">
        <f>(BN74*'02_Base Data'!$C$32)+(BN77*'02_Base Data'!$C$33)+BN84</f>
        <v>10162477.895043299</v>
      </c>
      <c r="BO88" s="19">
        <f>(BO74*'02_Base Data'!$C$32)+(BO77*'02_Base Data'!$C$33)+BO84</f>
        <v>10486565.36144197</v>
      </c>
      <c r="BP88" s="19">
        <f>(BP74*'02_Base Data'!$C$32)+(BP77*'02_Base Data'!$C$33)+BP84</f>
        <v>10823578.887089346</v>
      </c>
      <c r="BQ88" s="19">
        <f>(BQ74*'02_Base Data'!$C$32)+(BQ77*'02_Base Data'!$C$33)+BQ84</f>
        <v>11174464.839395044</v>
      </c>
      <c r="BR88" s="19">
        <f>(BR74*'02_Base Data'!$C$32)+(BR77*'02_Base Data'!$C$33)+BR84</f>
        <v>11539344.588372486</v>
      </c>
      <c r="BS88" s="19">
        <f>(BS74*'02_Base Data'!$C$32)+(BS77*'02_Base Data'!$C$33)+BS84</f>
        <v>11918719.284705499</v>
      </c>
      <c r="BT88" s="19">
        <f>(BT74*'02_Base Data'!$C$32)+(BT77*'02_Base Data'!$C$33)+BT84</f>
        <v>12312355.747562863</v>
      </c>
      <c r="BU88" s="19">
        <f>(BU74*'02_Base Data'!$C$32)+(BU77*'02_Base Data'!$C$33)+BU84</f>
        <v>12721195.589709291</v>
      </c>
      <c r="BV88" s="19">
        <f>(BV74*'02_Base Data'!$C$32)+(BV77*'02_Base Data'!$C$33)+BV84</f>
        <v>13145791.074819267</v>
      </c>
      <c r="BW88" s="19">
        <f>(BW74*'02_Base Data'!$C$32)+(BW77*'02_Base Data'!$C$33)+BW84</f>
        <v>13586585.042154927</v>
      </c>
      <c r="BX88" s="19">
        <f>(BX74*'02_Base Data'!$C$32)+(BX77*'02_Base Data'!$C$33)+BX84</f>
        <v>14045113.78218836</v>
      </c>
      <c r="BY88" s="19">
        <f>(BY74*'02_Base Data'!$C$32)+(BY77*'02_Base Data'!$C$33)+BY84</f>
        <v>14521882.323489176</v>
      </c>
      <c r="BZ88" s="19">
        <f>(BZ74*'02_Base Data'!$C$32)+(BZ77*'02_Base Data'!$C$33)+BZ84</f>
        <v>15017369.503005445</v>
      </c>
      <c r="CA88" s="19">
        <f>(CA74*'02_Base Data'!$C$32)+(CA77*'02_Base Data'!$C$33)+CA84</f>
        <v>15532458.325701766</v>
      </c>
      <c r="CB88" s="19">
        <f>(CB74*'02_Base Data'!$C$32)+(CB77*'02_Base Data'!$C$33)+CB84</f>
        <v>16067850.063958546</v>
      </c>
      <c r="CC88" s="19">
        <f>(CC74*'02_Base Data'!$C$32)+(CC77*'02_Base Data'!$C$33)+CC84</f>
        <v>16624257.247777285</v>
      </c>
      <c r="CD88" s="19">
        <f>(CD74*'02_Base Data'!$C$32)+(CD77*'02_Base Data'!$C$33)+CD84</f>
        <v>17202504.593439043</v>
      </c>
      <c r="CE88" s="19">
        <f>(CE74*'02_Base Data'!$C$32)+(CE77*'02_Base Data'!$C$33)+CE84</f>
        <v>17803463.124688048</v>
      </c>
    </row>
    <row r="89" spans="1:83" s="15" customFormat="1" ht="30" x14ac:dyDescent="0.25">
      <c r="A89" s="69"/>
      <c r="B89" s="31" t="s">
        <v>134</v>
      </c>
      <c r="C89" s="17" t="s">
        <v>23</v>
      </c>
      <c r="D89" s="19">
        <f>(D83*'02_Base Data'!C$46)</f>
        <v>12745.085394642858</v>
      </c>
      <c r="E89" s="19">
        <f>(E83*'02_Base Data'!D$46)</f>
        <v>8956.212364653471</v>
      </c>
      <c r="F89" s="19">
        <f>(F83*'02_Base Data'!E$46)</f>
        <v>8637.217698408549</v>
      </c>
      <c r="G89" s="19">
        <f>(G83*'02_Base Data'!F$46)</f>
        <v>8360.5738057044837</v>
      </c>
      <c r="H89" s="19">
        <f>(H83*'02_Base Data'!G$46)</f>
        <v>10446.181569180213</v>
      </c>
      <c r="I89" s="19">
        <f>(I83*'02_Base Data'!H$46)</f>
        <v>15237.958152185931</v>
      </c>
      <c r="J89" s="19">
        <f>(J83*'02_Base Data'!I$46)</f>
        <v>26937.63894909143</v>
      </c>
      <c r="K89" s="19">
        <f>(K83*'02_Base Data'!J$46)</f>
        <v>9388.1135190225577</v>
      </c>
      <c r="L89" s="19">
        <f>(L83*'02_Base Data'!K$46)</f>
        <v>9599.8653956938597</v>
      </c>
      <c r="M89" s="19">
        <f>(M83*'02_Base Data'!L$46)</f>
        <v>7847.7850152402143</v>
      </c>
      <c r="N89" s="19">
        <f>(N83*'02_Base Data'!M$46)</f>
        <v>11754.275934240643</v>
      </c>
      <c r="O89" s="19">
        <f>(O83*'02_Base Data'!N$46)</f>
        <v>15589.376555781626</v>
      </c>
      <c r="P89" s="19">
        <f>(P83*'02_Base Data'!O$46)</f>
        <v>10457.72351737445</v>
      </c>
      <c r="Q89" s="19">
        <f>(Q83*'02_Base Data'!P$46)</f>
        <v>8204.73201117807</v>
      </c>
      <c r="R89" s="19">
        <f>(R83*'02_Base Data'!Q$46)</f>
        <v>1597.0628305409539</v>
      </c>
      <c r="S89" s="19">
        <f>(S83*'02_Base Data'!R$46)</f>
        <v>454.27612267750283</v>
      </c>
      <c r="T89" s="19">
        <f>(T83*'02_Base Data'!S$46)</f>
        <v>417.10058058894509</v>
      </c>
      <c r="U89" s="19">
        <f>(U83*'02_Base Data'!T$46)</f>
        <v>428.93593558505489</v>
      </c>
      <c r="V89" s="19">
        <f>(V83*'02_Base Data'!U$46)</f>
        <v>441.37851750241555</v>
      </c>
      <c r="W89" s="19">
        <f>(W83*'02_Base Data'!V$46)</f>
        <v>761.73243011037869</v>
      </c>
      <c r="X89" s="19">
        <f>(X83*'02_Base Data'!W$46)</f>
        <v>658.44162980188219</v>
      </c>
      <c r="Y89" s="19">
        <f>(Y83*'02_Base Data'!X$46)</f>
        <v>5556.9076749885062</v>
      </c>
      <c r="Z89" s="19">
        <f>(Z83*'02_Base Data'!Y$46)</f>
        <v>10572.446784189458</v>
      </c>
      <c r="AA89" s="19">
        <f>(AA83*'02_Base Data'!Z$46)</f>
        <v>25881.417446658303</v>
      </c>
      <c r="AB89" s="19">
        <f>(AB83*'02_Base Data'!AA$46)</f>
        <v>119572.9375130525</v>
      </c>
      <c r="AC89" s="19">
        <f>(AC83*'02_Base Data'!AB$46)</f>
        <v>113814.00382844709</v>
      </c>
      <c r="AD89" s="19">
        <f>(AD83*'02_Base Data'!AC$46)</f>
        <v>143508.74209136289</v>
      </c>
      <c r="AE89" s="19">
        <f>(AE83*'02_Base Data'!AD$46)</f>
        <v>193462.74797808856</v>
      </c>
      <c r="AF89" s="19">
        <f>(AF83*'02_Base Data'!AE$46)</f>
        <v>161672.90335013464</v>
      </c>
      <c r="AG89" s="19">
        <f>(AG83*'02_Base Data'!AF$46)</f>
        <v>186893.17417794431</v>
      </c>
      <c r="AH89" s="19">
        <f>(AH83*'02_Base Data'!AG$46)</f>
        <v>227913.64930525227</v>
      </c>
      <c r="AI89" s="19">
        <f>(AI83*'02_Base Data'!AH$46)</f>
        <v>242172.86009857987</v>
      </c>
      <c r="AJ89" s="19">
        <f>(AJ83*'02_Base Data'!AI$46)</f>
        <v>245793.05369256661</v>
      </c>
      <c r="AK89" s="19">
        <f>(AK83*'02_Base Data'!AJ$46)</f>
        <v>308318.37758716563</v>
      </c>
      <c r="AL89" s="19">
        <f>(AL83*'02_Base Data'!AK$46)</f>
        <v>311859.10003981442</v>
      </c>
      <c r="AM89" s="19">
        <f>(AM83*'02_Base Data'!AL$46)</f>
        <v>230143.64204669555</v>
      </c>
      <c r="AN89" s="19">
        <f>(AN83*'02_Base Data'!AM$46)</f>
        <v>358374.52431450679</v>
      </c>
      <c r="AO89" s="19">
        <f>(AO83*'02_Base Data'!AN$46)</f>
        <v>366665.92471413891</v>
      </c>
      <c r="AP89" s="19">
        <f>(AP83*'02_Base Data'!AO$46)</f>
        <v>347873.49927533307</v>
      </c>
      <c r="AQ89" s="19">
        <f>(AQ83*'02_Base Data'!AP$46)</f>
        <v>360614.69336951367</v>
      </c>
      <c r="AR89" s="19">
        <f>(AR83*'02_Base Data'!AQ$46)</f>
        <v>391655.24886992888</v>
      </c>
      <c r="AS89" s="19">
        <f>(AS83*'02_Base Data'!AR$46)</f>
        <v>296449.9286541011</v>
      </c>
      <c r="AT89" s="51">
        <f>(AT83*'02_Base Data'!AS$46)</f>
        <v>339568.01209848881</v>
      </c>
      <c r="AU89" s="19">
        <f>(AU83*'02_Base Data'!AT$46)</f>
        <v>389951.51576190413</v>
      </c>
      <c r="AV89" s="19">
        <f>(AV83*'02_Base Data'!AU$46)</f>
        <v>411194.64764453878</v>
      </c>
      <c r="AW89" s="19">
        <f>(AW83*'02_Base Data'!AV$46)</f>
        <v>433381.61101160338</v>
      </c>
      <c r="AX89" s="19">
        <f>(AX83*'02_Base Data'!AW$46)</f>
        <v>453681.17928459338</v>
      </c>
      <c r="AY89" s="19">
        <f>(AY83*'02_Base Data'!AX$46)</f>
        <v>474576.03758603381</v>
      </c>
      <c r="AZ89" s="19">
        <f>(AZ83*'02_Base Data'!AY$46)</f>
        <v>497035.58972802776</v>
      </c>
      <c r="BA89" s="19">
        <f>(BA83*'02_Base Data'!AZ$46)</f>
        <v>520771.5079723919</v>
      </c>
      <c r="BB89" s="19">
        <f>(BB83*'02_Base Data'!BA$46)</f>
        <v>543876.10823408724</v>
      </c>
      <c r="BC89" s="19">
        <f>(BC83*'02_Base Data'!BB$46)</f>
        <v>569797.56404015911</v>
      </c>
      <c r="BD89" s="19">
        <f>(BD83*'02_Base Data'!BC$46)</f>
        <v>594796.50778818456</v>
      </c>
      <c r="BE89" s="19">
        <f>(BE83*'02_Base Data'!BD$46)</f>
        <v>621639.14483590925</v>
      </c>
      <c r="BF89" s="19">
        <f>(BF83*'02_Base Data'!BE$46)</f>
        <v>649459.20991728897</v>
      </c>
      <c r="BG89" s="19">
        <f>(BG83*'02_Base Data'!BF$46)</f>
        <v>678341.73291578493</v>
      </c>
      <c r="BH89" s="19">
        <f>(BH83*'02_Base Data'!BG$46)</f>
        <v>711925.6398025736</v>
      </c>
      <c r="BI89" s="19">
        <f>(BI83*'02_Base Data'!BH$46)</f>
        <v>748240.9581410645</v>
      </c>
      <c r="BJ89" s="19">
        <f>(BJ83*'02_Base Data'!BI$46)</f>
        <v>785742.26237721683</v>
      </c>
      <c r="BK89" s="19">
        <f>(BK83*'02_Base Data'!BJ$46)</f>
        <v>823311.3288512713</v>
      </c>
      <c r="BL89" s="19">
        <f>(BL83*'02_Base Data'!BK$46)</f>
        <v>862313.52944565227</v>
      </c>
      <c r="BM89" s="19">
        <f>(BM83*'02_Base Data'!BL$46)</f>
        <v>902784.87611914636</v>
      </c>
      <c r="BN89" s="19">
        <f>(BN83*'02_Base Data'!BM$46)</f>
        <v>945161.34712843609</v>
      </c>
      <c r="BO89" s="19">
        <f>(BO83*'02_Base Data'!BN$46)</f>
        <v>989582.98277122842</v>
      </c>
      <c r="BP89" s="19">
        <f>(BP83*'02_Base Data'!BO$46)</f>
        <v>1036070.7313902141</v>
      </c>
      <c r="BQ89" s="19">
        <f>(BQ83*'02_Base Data'!BP$46)</f>
        <v>1084688.2983210387</v>
      </c>
      <c r="BR89" s="19">
        <f>(BR83*'02_Base Data'!BQ$46)</f>
        <v>1135773.5084750049</v>
      </c>
      <c r="BS89" s="19">
        <f>(BS83*'02_Base Data'!BR$46)</f>
        <v>1189221.7917441591</v>
      </c>
      <c r="BT89" s="19">
        <f>(BT83*'02_Base Data'!BS$46)</f>
        <v>1245439.0095299773</v>
      </c>
      <c r="BU89" s="19">
        <f>(BU83*'02_Base Data'!BT$46)</f>
        <v>1304491.9258707727</v>
      </c>
      <c r="BV89" s="19">
        <f>(BV83*'02_Base Data'!BU$46)</f>
        <v>1366576.2142315919</v>
      </c>
      <c r="BW89" s="19">
        <f>(BW83*'02_Base Data'!BV$46)</f>
        <v>1431898.5924057066</v>
      </c>
      <c r="BX89" s="19">
        <f>(BX83*'02_Base Data'!BW$46)</f>
        <v>1500181.3563544278</v>
      </c>
      <c r="BY89" s="19">
        <f>(BY83*'02_Base Data'!BX$46)</f>
        <v>1571389.6206318967</v>
      </c>
      <c r="BZ89" s="19">
        <f>(BZ83*'02_Base Data'!BY$46)</f>
        <v>1645700.4299723688</v>
      </c>
      <c r="CA89" s="19">
        <f>(CA83*'02_Base Data'!BZ$46)</f>
        <v>1723467.8801458287</v>
      </c>
      <c r="CB89" s="19">
        <f>(CB83*'02_Base Data'!CA$46)</f>
        <v>1804896.7107079269</v>
      </c>
      <c r="CC89" s="19">
        <f>(CC83*'02_Base Data'!CB$46)</f>
        <v>1890210.6196211034</v>
      </c>
      <c r="CD89" s="19">
        <f>(CD83*'02_Base Data'!CC$46)</f>
        <v>1979598.5779429546</v>
      </c>
      <c r="CE89" s="19">
        <f>(CE83*'02_Base Data'!CD$46)</f>
        <v>2073252.1263409632</v>
      </c>
    </row>
    <row r="90" spans="1:83" s="15" customFormat="1" ht="30" x14ac:dyDescent="0.25">
      <c r="A90" s="69"/>
      <c r="B90" s="31" t="s">
        <v>135</v>
      </c>
      <c r="C90" s="17" t="s">
        <v>23</v>
      </c>
      <c r="D90" s="19">
        <f>D91-(D89+D88)</f>
        <v>-1991475.6541380058</v>
      </c>
      <c r="E90" s="19">
        <f t="shared" ref="E90:BP90" si="102">E91-(E89+E88)</f>
        <v>-2035478.4649001968</v>
      </c>
      <c r="F90" s="19">
        <f t="shared" si="102"/>
        <v>-2071720.9837282649</v>
      </c>
      <c r="G90" s="19">
        <f t="shared" si="102"/>
        <v>-2109970.7826403705</v>
      </c>
      <c r="H90" s="19">
        <f t="shared" si="102"/>
        <v>-2142655.2976323743</v>
      </c>
      <c r="I90" s="19">
        <f t="shared" si="102"/>
        <v>-2172954.8309747512</v>
      </c>
      <c r="J90" s="19">
        <f t="shared" si="102"/>
        <v>-2191056.8838543352</v>
      </c>
      <c r="K90" s="19">
        <f t="shared" si="102"/>
        <v>-2270210.9594622813</v>
      </c>
      <c r="L90" s="19">
        <f t="shared" si="102"/>
        <v>-2308279.7646899428</v>
      </c>
      <c r="M90" s="19">
        <f t="shared" si="102"/>
        <v>-2354268.7272716677</v>
      </c>
      <c r="N90" s="19">
        <f t="shared" si="102"/>
        <v>-2393558.2051390326</v>
      </c>
      <c r="O90" s="19">
        <f t="shared" si="102"/>
        <v>-2430371.4606598001</v>
      </c>
      <c r="P90" s="19">
        <f t="shared" si="102"/>
        <v>-2481537.5267796223</v>
      </c>
      <c r="Q90" s="19">
        <f t="shared" si="102"/>
        <v>-2526445.1855692347</v>
      </c>
      <c r="R90" s="19">
        <f t="shared" si="102"/>
        <v>-2585694.6300505316</v>
      </c>
      <c r="S90" s="19">
        <f t="shared" si="102"/>
        <v>-2633308.9185795952</v>
      </c>
      <c r="T90" s="19">
        <f t="shared" si="102"/>
        <v>-2680244.8902085931</v>
      </c>
      <c r="U90" s="19">
        <f t="shared" si="102"/>
        <v>-2724794.2657304453</v>
      </c>
      <c r="V90" s="19">
        <f t="shared" si="102"/>
        <v>-2778671.8805153128</v>
      </c>
      <c r="W90" s="19">
        <f t="shared" si="102"/>
        <v>-2595824.4266479639</v>
      </c>
      <c r="X90" s="19">
        <f t="shared" si="102"/>
        <v>-2584076.5884958897</v>
      </c>
      <c r="Y90" s="19">
        <f t="shared" si="102"/>
        <v>-2558306.8116423702</v>
      </c>
      <c r="Z90" s="19">
        <f t="shared" si="102"/>
        <v>-2538091.5332341939</v>
      </c>
      <c r="AA90" s="19">
        <f t="shared" si="102"/>
        <v>-2491244.5877607139</v>
      </c>
      <c r="AB90" s="19">
        <f t="shared" si="102"/>
        <v>-2310567.9031050405</v>
      </c>
      <c r="AC90" s="19">
        <f t="shared" si="102"/>
        <v>-2393196.4114228562</v>
      </c>
      <c r="AD90" s="19">
        <f t="shared" si="102"/>
        <v>-2651455.1359815099</v>
      </c>
      <c r="AE90" s="19">
        <f t="shared" si="102"/>
        <v>-2460742.7741059707</v>
      </c>
      <c r="AF90" s="19">
        <f t="shared" si="102"/>
        <v>-1751068.9450376634</v>
      </c>
      <c r="AG90" s="19">
        <f t="shared" si="102"/>
        <v>-2035907.1245925345</v>
      </c>
      <c r="AH90" s="19">
        <f t="shared" si="102"/>
        <v>-1965332.3217881885</v>
      </c>
      <c r="AI90" s="19">
        <f t="shared" si="102"/>
        <v>-1969803.1700808327</v>
      </c>
      <c r="AJ90" s="19">
        <f t="shared" si="102"/>
        <v>-2108296.9719443559</v>
      </c>
      <c r="AK90" s="19">
        <f t="shared" si="102"/>
        <v>-1883433.4472360881</v>
      </c>
      <c r="AL90" s="19">
        <f t="shared" si="102"/>
        <v>-2074821.1352937603</v>
      </c>
      <c r="AM90" s="19">
        <f t="shared" si="102"/>
        <v>-2599204.6653157645</v>
      </c>
      <c r="AN90" s="19">
        <f t="shared" si="102"/>
        <v>-2045211.8017429993</v>
      </c>
      <c r="AO90" s="19">
        <f t="shared" si="102"/>
        <v>-2192990.4193384745</v>
      </c>
      <c r="AP90" s="19">
        <f t="shared" si="102"/>
        <v>-2522788.8101777351</v>
      </c>
      <c r="AQ90" s="19">
        <f t="shared" si="102"/>
        <v>-2632849.1453805398</v>
      </c>
      <c r="AR90" s="19">
        <f t="shared" si="102"/>
        <v>-2558182.1412011571</v>
      </c>
      <c r="AS90" s="19">
        <f t="shared" si="102"/>
        <v>-3181771.2388909054</v>
      </c>
      <c r="AT90" s="51">
        <f t="shared" si="102"/>
        <v>-3121534.4128531427</v>
      </c>
      <c r="AU90" s="19">
        <f t="shared" si="102"/>
        <v>-2806555.4964477704</v>
      </c>
      <c r="AV90" s="19">
        <f t="shared" si="102"/>
        <v>-2844143.2556318911</v>
      </c>
      <c r="AW90" s="19">
        <f t="shared" si="102"/>
        <v>-2880518.8768473435</v>
      </c>
      <c r="AX90" s="19">
        <f t="shared" si="102"/>
        <v>-2900577.4101061793</v>
      </c>
      <c r="AY90" s="19">
        <f t="shared" si="102"/>
        <v>-2915156.8243020899</v>
      </c>
      <c r="AZ90" s="19">
        <f t="shared" si="102"/>
        <v>-2964145.5870217839</v>
      </c>
      <c r="BA90" s="19">
        <f t="shared" si="102"/>
        <v>-2927002.9685099302</v>
      </c>
      <c r="BB90" s="19">
        <f t="shared" si="102"/>
        <v>-2904531.2533899555</v>
      </c>
      <c r="BC90" s="19">
        <f t="shared" si="102"/>
        <v>-2912875.7847167635</v>
      </c>
      <c r="BD90" s="19">
        <f t="shared" si="102"/>
        <v>-2921949.6158305947</v>
      </c>
      <c r="BE90" s="19">
        <f t="shared" si="102"/>
        <v>-2914624.1062154295</v>
      </c>
      <c r="BF90" s="19">
        <f t="shared" si="102"/>
        <v>-2899854.934344233</v>
      </c>
      <c r="BG90" s="19">
        <f t="shared" si="102"/>
        <v>-2879183.7211545445</v>
      </c>
      <c r="BH90" s="19">
        <f t="shared" si="102"/>
        <v>-2830705.1679242421</v>
      </c>
      <c r="BI90" s="19">
        <f t="shared" si="102"/>
        <v>-2781644.6440166347</v>
      </c>
      <c r="BJ90" s="19">
        <f t="shared" si="102"/>
        <v>-2729115.3541937778</v>
      </c>
      <c r="BK90" s="19">
        <f t="shared" si="102"/>
        <v>-2660008.1014262224</v>
      </c>
      <c r="BL90" s="19">
        <f t="shared" si="102"/>
        <v>-2576624.9783452246</v>
      </c>
      <c r="BM90" s="19">
        <f t="shared" si="102"/>
        <v>-2478218.1667228201</v>
      </c>
      <c r="BN90" s="19">
        <f t="shared" si="102"/>
        <v>-2361986.007272698</v>
      </c>
      <c r="BO90" s="19">
        <f t="shared" si="102"/>
        <v>-2225655.3099012952</v>
      </c>
      <c r="BP90" s="19">
        <f t="shared" si="102"/>
        <v>-2068786.1234984007</v>
      </c>
      <c r="BQ90" s="19">
        <f t="shared" ref="BQ90:CE90" si="103">BQ91-(BQ89+BQ88)</f>
        <v>-1888385.903993398</v>
      </c>
      <c r="BR90" s="19">
        <f t="shared" si="103"/>
        <v>-1680310.8685567919</v>
      </c>
      <c r="BS90" s="19">
        <f t="shared" si="103"/>
        <v>-1441692.53886397</v>
      </c>
      <c r="BT90" s="19">
        <f t="shared" si="103"/>
        <v>-1168425.7162959911</v>
      </c>
      <c r="BU90" s="19">
        <f t="shared" si="103"/>
        <v>-857318.47649138048</v>
      </c>
      <c r="BV90" s="19">
        <f t="shared" si="103"/>
        <v>-504334.65502334759</v>
      </c>
      <c r="BW90" s="19">
        <f t="shared" si="103"/>
        <v>-104944.71723980829</v>
      </c>
      <c r="BX90" s="19">
        <f t="shared" si="103"/>
        <v>344873.41630387492</v>
      </c>
      <c r="BY90" s="19">
        <f t="shared" si="103"/>
        <v>850606.27003840171</v>
      </c>
      <c r="BZ90" s="19">
        <f t="shared" si="103"/>
        <v>1418072.8938806057</v>
      </c>
      <c r="CA90" s="19">
        <f t="shared" si="103"/>
        <v>2053197.1714058183</v>
      </c>
      <c r="CB90" s="19">
        <f t="shared" si="103"/>
        <v>2762618.2297125682</v>
      </c>
      <c r="CC90" s="19">
        <f t="shared" si="103"/>
        <v>3553484.2743348405</v>
      </c>
      <c r="CD90" s="19">
        <f t="shared" si="103"/>
        <v>4433350.5836222246</v>
      </c>
      <c r="CE90" s="19">
        <f t="shared" si="103"/>
        <v>5410265.5457088016</v>
      </c>
    </row>
    <row r="91" spans="1:83" s="15" customFormat="1" x14ac:dyDescent="0.25">
      <c r="A91" s="69"/>
      <c r="B91" s="31" t="s">
        <v>136</v>
      </c>
      <c r="C91" s="17" t="s">
        <v>23</v>
      </c>
      <c r="D91" s="19">
        <f>(D74*'02_Base Data'!$C$63)+(D77*'02_Base Data'!$C$64)+(D83*'02_Base Data'!C$76)+D85</f>
        <v>878029.73666290194</v>
      </c>
      <c r="E91" s="19">
        <f>(E74*'02_Base Data'!$C$63)+(E77*'02_Base Data'!$C$64)+(E83*'02_Base Data'!D$76)+E85</f>
        <v>881844.00293938327</v>
      </c>
      <c r="F91" s="19">
        <f>(F74*'02_Base Data'!$C$63)+(F77*'02_Base Data'!$C$64)+(F83*'02_Base Data'!E$76)+F85</f>
        <v>905273.80579207838</v>
      </c>
      <c r="G91" s="19">
        <f>(G74*'02_Base Data'!$C$63)+(G77*'02_Base Data'!$C$64)+(G83*'02_Base Data'!F$76)+G85</f>
        <v>909015.39417106553</v>
      </c>
      <c r="H91" s="19">
        <f>(H74*'02_Base Data'!$C$63)+(H77*'02_Base Data'!$C$64)+(H83*'02_Base Data'!G$76)+H85</f>
        <v>933363.2406673329</v>
      </c>
      <c r="I91" s="19">
        <f>(I74*'02_Base Data'!$C$63)+(I77*'02_Base Data'!$C$64)+(I83*'02_Base Data'!H$76)+I85</f>
        <v>970623.7397446048</v>
      </c>
      <c r="J91" s="19">
        <f>(J74*'02_Base Data'!$C$63)+(J77*'02_Base Data'!$C$64)+(J83*'02_Base Data'!I$76)+J85</f>
        <v>1024675.8192933986</v>
      </c>
      <c r="K91" s="19">
        <f>(K74*'02_Base Data'!$C$63)+(K77*'02_Base Data'!$C$64)+(K83*'02_Base Data'!J$76)+K85</f>
        <v>1006262.0806764521</v>
      </c>
      <c r="L91" s="19">
        <f>(L74*'02_Base Data'!$C$63)+(L77*'02_Base Data'!$C$64)+(L83*'02_Base Data'!K$76)+L85</f>
        <v>1028915.9153029189</v>
      </c>
      <c r="M91" s="19">
        <f>(M74*'02_Base Data'!$C$63)+(M77*'02_Base Data'!$C$64)+(M83*'02_Base Data'!L$76)+M85</f>
        <v>1039051.117480305</v>
      </c>
      <c r="N91" s="19">
        <f>(N74*'02_Base Data'!$C$63)+(N77*'02_Base Data'!$C$64)+(N83*'02_Base Data'!M$76)+N85</f>
        <v>1054213.1368408094</v>
      </c>
      <c r="O91" s="19">
        <f>(O74*'02_Base Data'!$C$63)+(O77*'02_Base Data'!$C$64)+(O83*'02_Base Data'!N$76)+O85</f>
        <v>1073270.0415901134</v>
      </c>
      <c r="P91" s="19">
        <f>(P74*'02_Base Data'!$C$63)+(P77*'02_Base Data'!$C$64)+(P83*'02_Base Data'!O$76)+P85</f>
        <v>1087348.6228072518</v>
      </c>
      <c r="Q91" s="19">
        <f>(Q74*'02_Base Data'!$C$63)+(Q77*'02_Base Data'!$C$64)+(Q83*'02_Base Data'!P$76)+Q85</f>
        <v>1090251.7112281583</v>
      </c>
      <c r="R91" s="19">
        <f>(R74*'02_Base Data'!$C$63)+(R77*'02_Base Data'!$C$64)+(R83*'02_Base Data'!Q$76)+R85</f>
        <v>1077986.8570112702</v>
      </c>
      <c r="S91" s="19">
        <f>(S74*'02_Base Data'!$C$63)+(S77*'02_Base Data'!$C$64)+(S83*'02_Base Data'!R$76)+S85</f>
        <v>1082499.5371665529</v>
      </c>
      <c r="T91" s="19">
        <f>(T74*'02_Base Data'!$C$63)+(T77*'02_Base Data'!$C$64)+(T83*'02_Base Data'!S$76)+T85</f>
        <v>1092453.549705775</v>
      </c>
      <c r="U91" s="19">
        <f>(U74*'02_Base Data'!$C$63)+(U77*'02_Base Data'!$C$64)+(U83*'02_Base Data'!T$76)+U85</f>
        <v>1126473.2671825653</v>
      </c>
      <c r="V91" s="19">
        <f>(V74*'02_Base Data'!$C$63)+(V77*'02_Base Data'!$C$64)+(V83*'02_Base Data'!U$76)+V85</f>
        <v>1138264.2205434365</v>
      </c>
      <c r="W91" s="19">
        <f>(W74*'02_Base Data'!$C$63)+(W77*'02_Base Data'!$C$64)+(W83*'02_Base Data'!V$76)+W85</f>
        <v>1434112.7707541927</v>
      </c>
      <c r="X91" s="19">
        <f>(X74*'02_Base Data'!$C$63)+(X77*'02_Base Data'!$C$64)+(X83*'02_Base Data'!W$76)+X85</f>
        <v>1462094.4918707239</v>
      </c>
      <c r="Y91" s="19">
        <f>(Y74*'02_Base Data'!$C$63)+(Y77*'02_Base Data'!$C$64)+(Y83*'02_Base Data'!X$76)+Y85</f>
        <v>1515704.3208715466</v>
      </c>
      <c r="Z91" s="19">
        <f>(Z74*'02_Base Data'!$C$63)+(Z77*'02_Base Data'!$C$64)+(Z83*'02_Base Data'!Y$76)+Z85</f>
        <v>1535879.3579333951</v>
      </c>
      <c r="AA91" s="19">
        <f>(AA74*'02_Base Data'!$C$63)+(AA77*'02_Base Data'!$C$64)+(AA83*'02_Base Data'!Z$76)+AA85</f>
        <v>1615848.1021453273</v>
      </c>
      <c r="AB91" s="19">
        <f>(AB74*'02_Base Data'!$C$63)+(AB77*'02_Base Data'!$C$64)+(AB83*'02_Base Data'!AA$76)+AB85</f>
        <v>1908187.5781399631</v>
      </c>
      <c r="AC91" s="19">
        <f>(AC74*'02_Base Data'!$C$63)+(AC77*'02_Base Data'!$C$64)+(AC83*'02_Base Data'!AB$76)+AC85</f>
        <v>1836185.8654562046</v>
      </c>
      <c r="AD91" s="19">
        <f>(AD74*'02_Base Data'!$C$63)+(AD77*'02_Base Data'!$C$64)+(AD83*'02_Base Data'!AC$76)+AD85</f>
        <v>2189251.0230834042</v>
      </c>
      <c r="AE91" s="19">
        <f>(AE74*'02_Base Data'!$C$63)+(AE77*'02_Base Data'!$C$64)+(AE83*'02_Base Data'!AD$76)+AE85</f>
        <v>2516921.7074342156</v>
      </c>
      <c r="AF91" s="19">
        <f>(AF74*'02_Base Data'!$C$63)+(AF77*'02_Base Data'!$C$64)+(AF83*'02_Base Data'!AE$76)+AF85</f>
        <v>1732675.5781524722</v>
      </c>
      <c r="AG91" s="19">
        <f>(AG74*'02_Base Data'!$C$63)+(AG77*'02_Base Data'!$C$64)+(AG83*'02_Base Data'!AF$76)+AG85</f>
        <v>1637644.480310973</v>
      </c>
      <c r="AH91" s="19">
        <f>(AH74*'02_Base Data'!$C$63)+(AH77*'02_Base Data'!$C$64)+(AH83*'02_Base Data'!AG$76)+AH85</f>
        <v>1876261.1038902854</v>
      </c>
      <c r="AI91" s="19">
        <f>(AI74*'02_Base Data'!$C$63)+(AI77*'02_Base Data'!$C$64)+(AI83*'02_Base Data'!AH$76)+AI85</f>
        <v>2037058.3008804959</v>
      </c>
      <c r="AJ91" s="19">
        <f>(AJ74*'02_Base Data'!$C$63)+(AJ77*'02_Base Data'!$C$64)+(AJ83*'02_Base Data'!AI$76)+AJ85</f>
        <v>2116508.9100482608</v>
      </c>
      <c r="AK91" s="19">
        <f>(AK74*'02_Base Data'!$C$63)+(AK77*'02_Base Data'!$C$64)+(AK83*'02_Base Data'!AJ$76)+AK85</f>
        <v>2649278.3887076061</v>
      </c>
      <c r="AL91" s="19">
        <f>(AL74*'02_Base Data'!$C$63)+(AL77*'02_Base Data'!$C$64)+(AL83*'02_Base Data'!AK$76)+AL85</f>
        <v>2600569.1516040014</v>
      </c>
      <c r="AM91" s="19">
        <f>(AM74*'02_Base Data'!$C$63)+(AM77*'02_Base Data'!$C$64)+(AM83*'02_Base Data'!AL$76)+AM85</f>
        <v>2178560.2312278054</v>
      </c>
      <c r="AN91" s="19">
        <f>(AN74*'02_Base Data'!$C$63)+(AN77*'02_Base Data'!$C$64)+(AN83*'02_Base Data'!AM$76)+AN85</f>
        <v>2974961.8014435065</v>
      </c>
      <c r="AO91" s="19">
        <f>(AO74*'02_Base Data'!$C$63)+(AO77*'02_Base Data'!$C$64)+(AO83*'02_Base Data'!AN$76)+AO85</f>
        <v>3063774.0813866598</v>
      </c>
      <c r="AP91" s="19">
        <f>(AP74*'02_Base Data'!$C$63)+(AP77*'02_Base Data'!$C$64)+(AP83*'02_Base Data'!AO$76)+AP85</f>
        <v>2922667.1088655265</v>
      </c>
      <c r="AQ91" s="19">
        <f>(AQ74*'02_Base Data'!$C$63)+(AQ77*'02_Base Data'!$C$64)+(AQ83*'02_Base Data'!AP$76)+AQ85</f>
        <v>3036097.6317685386</v>
      </c>
      <c r="AR91" s="19">
        <f>(AR74*'02_Base Data'!$C$63)+(AR77*'02_Base Data'!$C$64)+(AR83*'02_Base Data'!AQ$76)+AR85</f>
        <v>3468077.5774296159</v>
      </c>
      <c r="AS91" s="19">
        <f>(AS74*'02_Base Data'!$C$63)+(AS77*'02_Base Data'!$C$64)+(AS83*'02_Base Data'!AR$76)+AS85</f>
        <v>2966385.3735407679</v>
      </c>
      <c r="AT91" s="51">
        <f>(AT74*'02_Base Data'!$C$63)+(AT77*'02_Base Data'!$C$64)+(AT83*'02_Base Data'!AS$76)+AT85</f>
        <v>3268984.0770683358</v>
      </c>
      <c r="AU91" s="19">
        <f>(AU74*'02_Base Data'!$C$63)+(AU77*'02_Base Data'!$C$64)+(AU83*'02_Base Data'!AT$76)+AU85</f>
        <v>3526158.6407170272</v>
      </c>
      <c r="AV91" s="19">
        <f>(AV74*'02_Base Data'!$C$63)+(AV77*'02_Base Data'!$C$64)+(AV83*'02_Base Data'!AU$76)+AV85</f>
        <v>3650755.6864093812</v>
      </c>
      <c r="AW91" s="19">
        <f>(AW74*'02_Base Data'!$C$63)+(AW77*'02_Base Data'!$C$64)+(AW83*'02_Base Data'!AV$76)+AW85</f>
        <v>3783685.7337992042</v>
      </c>
      <c r="AX91" s="19">
        <f>(AX74*'02_Base Data'!$C$63)+(AX77*'02_Base Data'!$C$64)+(AX83*'02_Base Data'!AW$76)+AX85</f>
        <v>3947042.8420350738</v>
      </c>
      <c r="AY91" s="19">
        <f>(AY74*'02_Base Data'!$C$63)+(AY77*'02_Base Data'!$C$64)+(AY83*'02_Base Data'!AX$76)+AY85</f>
        <v>4124833.2012045537</v>
      </c>
      <c r="AZ91" s="19">
        <f>(AZ74*'02_Base Data'!$C$63)+(AZ77*'02_Base Data'!$C$64)+(AZ83*'02_Base Data'!AY$76)+AZ85</f>
        <v>4275174.2062458396</v>
      </c>
      <c r="BA91" s="19">
        <f>(BA74*'02_Base Data'!$C$63)+(BA77*'02_Base Data'!$C$64)+(BA83*'02_Base Data'!AZ$76)+BA85</f>
        <v>4515688.8238253118</v>
      </c>
      <c r="BB91" s="19">
        <f>(BB74*'02_Base Data'!$C$63)+(BB77*'02_Base Data'!$C$64)+(BB83*'02_Base Data'!BA$76)+BB85</f>
        <v>4752953.9314213786</v>
      </c>
      <c r="BC91" s="19">
        <f>(BC74*'02_Base Data'!$C$63)+(BC77*'02_Base Data'!$C$64)+(BC83*'02_Base Data'!BB$76)+BC85</f>
        <v>4971357.0564445816</v>
      </c>
      <c r="BD91" s="19">
        <f>(BD74*'02_Base Data'!$C$63)+(BD77*'02_Base Data'!$C$64)+(BD83*'02_Base Data'!BC$76)+BD85</f>
        <v>5204411.8521924019</v>
      </c>
      <c r="BE91" s="19">
        <f>(BE74*'02_Base Data'!$C$63)+(BE77*'02_Base Data'!$C$64)+(BE83*'02_Base Data'!BD$76)+BE85</f>
        <v>5459899.7481424622</v>
      </c>
      <c r="BF91" s="19">
        <f>(BF74*'02_Base Data'!$C$63)+(BF77*'02_Base Data'!$C$64)+(BF83*'02_Base Data'!BE$76)+BF85</f>
        <v>5732841.9497005222</v>
      </c>
      <c r="BG91" s="19">
        <f>(BG74*'02_Base Data'!$C$63)+(BG77*'02_Base Data'!$C$64)+(BG83*'02_Base Data'!BF$76)+BG85</f>
        <v>6023491.5725667123</v>
      </c>
      <c r="BH91" s="19">
        <f>(BH74*'02_Base Data'!$C$63)+(BH77*'02_Base Data'!$C$64)+(BH83*'02_Base Data'!BG$76)+BH85</f>
        <v>6347263.3741378225</v>
      </c>
      <c r="BI91" s="19">
        <f>(BI74*'02_Base Data'!$C$63)+(BI77*'02_Base Data'!$C$64)+(BI83*'02_Base Data'!BH$76)+BI85</f>
        <v>6686940.0292193759</v>
      </c>
      <c r="BJ91" s="19">
        <f>(BJ74*'02_Base Data'!$C$63)+(BJ77*'02_Base Data'!$C$64)+(BJ83*'02_Base Data'!BI$76)+BJ85</f>
        <v>7044118.4142478267</v>
      </c>
      <c r="BK91" s="19">
        <f>(BK74*'02_Base Data'!$C$63)+(BK77*'02_Base Data'!$C$64)+(BK83*'02_Base Data'!BJ$76)+BK85</f>
        <v>7426544.5807224503</v>
      </c>
      <c r="BL91" s="19">
        <f>(BL74*'02_Base Data'!$C$63)+(BL77*'02_Base Data'!$C$64)+(BL83*'02_Base Data'!BK$76)+BL85</f>
        <v>7836472.6840225309</v>
      </c>
      <c r="BM91" s="19">
        <f>(BM74*'02_Base Data'!$C$63)+(BM77*'02_Base Data'!$C$64)+(BM83*'02_Base Data'!BL$76)+BM85</f>
        <v>8275227.3126527043</v>
      </c>
      <c r="BN91" s="19">
        <f>(BN74*'02_Base Data'!$C$63)+(BN77*'02_Base Data'!$C$64)+(BN83*'02_Base Data'!BM$76)+BN85</f>
        <v>8745653.2348990366</v>
      </c>
      <c r="BO91" s="19">
        <f>(BO74*'02_Base Data'!$C$63)+(BO77*'02_Base Data'!$C$64)+(BO83*'02_Base Data'!BN$76)+BO85</f>
        <v>9250493.0343119036</v>
      </c>
      <c r="BP91" s="19">
        <f>(BP74*'02_Base Data'!$C$63)+(BP77*'02_Base Data'!$C$64)+(BP83*'02_Base Data'!BO$76)+BP85</f>
        <v>9790863.4949811585</v>
      </c>
      <c r="BQ91" s="19">
        <f>(BQ74*'02_Base Data'!$C$63)+(BQ77*'02_Base Data'!$C$64)+(BQ83*'02_Base Data'!BP$76)+BQ85</f>
        <v>10370767.233722685</v>
      </c>
      <c r="BR91" s="19">
        <f>(BR74*'02_Base Data'!$C$63)+(BR77*'02_Base Data'!$C$64)+(BR83*'02_Base Data'!BQ$76)+BR85</f>
        <v>10994807.228290699</v>
      </c>
      <c r="BS91" s="19">
        <f>(BS74*'02_Base Data'!$C$63)+(BS77*'02_Base Data'!$C$64)+(BS83*'02_Base Data'!BR$76)+BS85</f>
        <v>11666248.537585689</v>
      </c>
      <c r="BT91" s="19">
        <f>(BT74*'02_Base Data'!$C$63)+(BT77*'02_Base Data'!$C$64)+(BT83*'02_Base Data'!BS$76)+BT85</f>
        <v>12389369.04079685</v>
      </c>
      <c r="BU91" s="19">
        <f>(BU74*'02_Base Data'!$C$63)+(BU77*'02_Base Data'!$C$64)+(BU83*'02_Base Data'!BT$76)+BU85</f>
        <v>13168369.039088683</v>
      </c>
      <c r="BV91" s="19">
        <f>(BV74*'02_Base Data'!$C$63)+(BV77*'02_Base Data'!$C$64)+(BV83*'02_Base Data'!BU$76)+BV85</f>
        <v>14008032.634027511</v>
      </c>
      <c r="BW91" s="19">
        <f>(BW74*'02_Base Data'!$C$63)+(BW77*'02_Base Data'!$C$64)+(BW83*'02_Base Data'!BV$76)+BW85</f>
        <v>14913538.917320825</v>
      </c>
      <c r="BX91" s="19">
        <f>(BX74*'02_Base Data'!$C$63)+(BX77*'02_Base Data'!$C$64)+(BX83*'02_Base Data'!BW$76)+BX85</f>
        <v>15890168.554846663</v>
      </c>
      <c r="BY91" s="19">
        <f>(BY74*'02_Base Data'!$C$63)+(BY77*'02_Base Data'!$C$64)+(BY83*'02_Base Data'!BX$76)+BY85</f>
        <v>16943878.214159474</v>
      </c>
      <c r="BZ91" s="19">
        <f>(BZ74*'02_Base Data'!$C$63)+(BZ77*'02_Base Data'!$C$64)+(BZ83*'02_Base Data'!BY$76)+BZ85</f>
        <v>18081142.82685842</v>
      </c>
      <c r="CA91" s="19">
        <f>(CA74*'02_Base Data'!$C$63)+(CA77*'02_Base Data'!$C$64)+(CA83*'02_Base Data'!BZ$76)+CA85</f>
        <v>19309123.377253413</v>
      </c>
      <c r="CB91" s="19">
        <f>(CB74*'02_Base Data'!$C$63)+(CB77*'02_Base Data'!$C$64)+(CB83*'02_Base Data'!CA$76)+CB85</f>
        <v>20635365.004379041</v>
      </c>
      <c r="CC91" s="19">
        <f>(CC74*'02_Base Data'!$C$63)+(CC77*'02_Base Data'!$C$64)+(CC83*'02_Base Data'!CB$76)+CC85</f>
        <v>22067952.141733229</v>
      </c>
      <c r="CD91" s="19">
        <f>(CD74*'02_Base Data'!$C$63)+(CD77*'02_Base Data'!$C$64)+(CD83*'02_Base Data'!CC$76)+CD85</f>
        <v>23615453.755004223</v>
      </c>
      <c r="CE91" s="19">
        <f>(CE74*'02_Base Data'!$C$63)+(CE77*'02_Base Data'!$C$64)+(CE83*'02_Base Data'!CD$76)+CE85</f>
        <v>25286980.796737812</v>
      </c>
    </row>
    <row r="92" spans="1:83" x14ac:dyDescent="0.25">
      <c r="D92">
        <f>D71+D80</f>
        <v>829.98931596091211</v>
      </c>
      <c r="E92">
        <f t="shared" ref="E92:BP92" si="104">E71+E80</f>
        <v>845.34931596091212</v>
      </c>
      <c r="F92">
        <f t="shared" si="104"/>
        <v>860.70931596091202</v>
      </c>
      <c r="G92">
        <f t="shared" si="104"/>
        <v>876.06931596091204</v>
      </c>
      <c r="H92">
        <f t="shared" si="104"/>
        <v>891.42931596091205</v>
      </c>
      <c r="I92">
        <f t="shared" si="104"/>
        <v>907.7493159609121</v>
      </c>
      <c r="J92">
        <f t="shared" si="104"/>
        <v>924.06931596091204</v>
      </c>
      <c r="K92">
        <f t="shared" si="104"/>
        <v>943.64664495114005</v>
      </c>
      <c r="L92">
        <f t="shared" si="104"/>
        <v>959.96664495113998</v>
      </c>
      <c r="M92">
        <f t="shared" si="104"/>
        <v>977.24664495114007</v>
      </c>
      <c r="N92">
        <f t="shared" si="104"/>
        <v>995.48664495114008</v>
      </c>
      <c r="O92">
        <f t="shared" si="104"/>
        <v>1012.7666449511401</v>
      </c>
      <c r="P92">
        <f t="shared" si="104"/>
        <v>1031.0066449511401</v>
      </c>
      <c r="Q92">
        <f t="shared" si="104"/>
        <v>1049.2466449511401</v>
      </c>
      <c r="R92">
        <f t="shared" si="104"/>
        <v>1068.4466449511401</v>
      </c>
      <c r="S92">
        <f t="shared" si="104"/>
        <v>1087.6466449511399</v>
      </c>
      <c r="T92">
        <f t="shared" si="104"/>
        <v>1106.84664495114</v>
      </c>
      <c r="U92">
        <f t="shared" si="104"/>
        <v>1127.0066449511401</v>
      </c>
      <c r="V92">
        <f t="shared" si="104"/>
        <v>1147.1666449511401</v>
      </c>
      <c r="W92">
        <f t="shared" si="104"/>
        <v>1181.9263743388772</v>
      </c>
      <c r="X92">
        <f t="shared" si="104"/>
        <v>1186.2554224606833</v>
      </c>
      <c r="Y92">
        <f t="shared" si="104"/>
        <v>1187.3271275855275</v>
      </c>
      <c r="Z92">
        <f t="shared" si="104"/>
        <v>1191.6561381132531</v>
      </c>
      <c r="AA92">
        <f t="shared" si="104"/>
        <v>1196.9461568341146</v>
      </c>
      <c r="AB92">
        <f t="shared" si="104"/>
        <v>1199.9401087478732</v>
      </c>
      <c r="AC92">
        <f t="shared" si="104"/>
        <v>1206.1917488953325</v>
      </c>
      <c r="AD92">
        <f t="shared" si="104"/>
        <v>1377.4113236104708</v>
      </c>
      <c r="AE92">
        <f t="shared" si="104"/>
        <v>1404.1848518629149</v>
      </c>
      <c r="AF92">
        <f t="shared" si="104"/>
        <v>953.4436533648435</v>
      </c>
      <c r="AG92">
        <f t="shared" si="104"/>
        <v>1003.2937280027483</v>
      </c>
      <c r="AH92">
        <f t="shared" si="104"/>
        <v>1045.5065868664269</v>
      </c>
      <c r="AI92">
        <f t="shared" si="104"/>
        <v>1087.7036889072149</v>
      </c>
      <c r="AJ92">
        <f t="shared" si="104"/>
        <v>1153.6797573434067</v>
      </c>
      <c r="AK92">
        <f t="shared" si="104"/>
        <v>1231.5857562637952</v>
      </c>
      <c r="AL92">
        <f t="shared" si="104"/>
        <v>1271.9690618306183</v>
      </c>
      <c r="AM92">
        <f t="shared" si="104"/>
        <v>1322.7565506594167</v>
      </c>
      <c r="AN92">
        <f t="shared" si="104"/>
        <v>1352.0460161369977</v>
      </c>
      <c r="AO92">
        <f t="shared" si="104"/>
        <v>1418.4223152820546</v>
      </c>
      <c r="AP92">
        <f t="shared" si="104"/>
        <v>1478.7696093281359</v>
      </c>
      <c r="AQ92">
        <f t="shared" si="104"/>
        <v>1539.9068856162694</v>
      </c>
      <c r="AR92">
        <f t="shared" si="104"/>
        <v>1638.7943863462528</v>
      </c>
      <c r="AS92">
        <f t="shared" si="104"/>
        <v>1697.7254815961569</v>
      </c>
      <c r="AT92" s="2">
        <f t="shared" si="104"/>
        <v>1757.0625945032209</v>
      </c>
      <c r="AU92">
        <f t="shared" si="104"/>
        <v>1732.0506227492463</v>
      </c>
      <c r="AV92">
        <f t="shared" si="104"/>
        <v>1772.3610317326941</v>
      </c>
      <c r="AW92">
        <f t="shared" si="104"/>
        <v>1814.3726568898196</v>
      </c>
      <c r="AX92">
        <f t="shared" si="104"/>
        <v>1861.3508313733655</v>
      </c>
      <c r="AY92">
        <f t="shared" si="104"/>
        <v>1910.8162327625025</v>
      </c>
      <c r="AZ92">
        <f t="shared" si="104"/>
        <v>1961.7555475670526</v>
      </c>
      <c r="BA92">
        <f t="shared" si="104"/>
        <v>2012.9011694593171</v>
      </c>
      <c r="BB92">
        <f t="shared" si="104"/>
        <v>2067.6099300184596</v>
      </c>
      <c r="BC92">
        <f t="shared" si="104"/>
        <v>2125.5945781311566</v>
      </c>
      <c r="BD92">
        <f t="shared" si="104"/>
        <v>2188.876059984098</v>
      </c>
      <c r="BE92">
        <f t="shared" si="104"/>
        <v>2252.9250143281474</v>
      </c>
      <c r="BF92">
        <f t="shared" si="104"/>
        <v>2319.5366178564141</v>
      </c>
      <c r="BG92">
        <f t="shared" si="104"/>
        <v>2389.4380719994765</v>
      </c>
      <c r="BH92">
        <f t="shared" si="104"/>
        <v>2459.0689868371001</v>
      </c>
      <c r="BI92">
        <f t="shared" si="104"/>
        <v>2533.1624627015849</v>
      </c>
      <c r="BJ92">
        <f t="shared" si="104"/>
        <v>2611.3215350538353</v>
      </c>
      <c r="BK92">
        <f t="shared" si="104"/>
        <v>2691.1557246950333</v>
      </c>
      <c r="BL92">
        <f t="shared" si="104"/>
        <v>2774.46526409957</v>
      </c>
      <c r="BM92">
        <f t="shared" si="104"/>
        <v>2861.4262695372317</v>
      </c>
      <c r="BN92">
        <f t="shared" si="104"/>
        <v>2951.8915165087074</v>
      </c>
      <c r="BO92">
        <f t="shared" si="104"/>
        <v>3045.9534575102116</v>
      </c>
      <c r="BP92">
        <f t="shared" si="104"/>
        <v>3143.8192144118279</v>
      </c>
      <c r="BQ92">
        <f t="shared" ref="BQ92:CE92" si="105">BQ71+BQ80</f>
        <v>3245.8512960697635</v>
      </c>
      <c r="BR92">
        <f t="shared" si="105"/>
        <v>3352.0938910402247</v>
      </c>
      <c r="BS92">
        <f t="shared" si="105"/>
        <v>3462.6239644607595</v>
      </c>
      <c r="BT92">
        <f t="shared" si="105"/>
        <v>3577.3074539833897</v>
      </c>
      <c r="BU92">
        <f t="shared" si="105"/>
        <v>3696.480709490038</v>
      </c>
      <c r="BV92">
        <f t="shared" si="105"/>
        <v>3820.3216297297463</v>
      </c>
      <c r="BW92">
        <f t="shared" si="105"/>
        <v>3948.9467203600229</v>
      </c>
      <c r="BX92">
        <f t="shared" si="105"/>
        <v>4082.8717657375769</v>
      </c>
      <c r="BY92">
        <f t="shared" si="105"/>
        <v>4222.1499811469967</v>
      </c>
      <c r="BZ92">
        <f t="shared" si="105"/>
        <v>4366.8814418205466</v>
      </c>
      <c r="CA92">
        <f t="shared" si="105"/>
        <v>4517.4386691008476</v>
      </c>
      <c r="CB92">
        <f t="shared" si="105"/>
        <v>4674.034335865882</v>
      </c>
      <c r="CC92">
        <f t="shared" si="105"/>
        <v>4836.8828162015498</v>
      </c>
      <c r="CD92">
        <f t="shared" si="105"/>
        <v>5006.2363346013999</v>
      </c>
      <c r="CE92">
        <f t="shared" si="105"/>
        <v>5182.3624624376998</v>
      </c>
    </row>
    <row r="93" spans="1:83" x14ac:dyDescent="0.25">
      <c r="C93" s="10" t="s">
        <v>195</v>
      </c>
      <c r="D93" t="b">
        <f>IF(AND(D86=D60, D60=D33), TRUE, FALSE)</f>
        <v>1</v>
      </c>
      <c r="E93" t="b">
        <f t="shared" ref="E93:AI93" si="106">IF(AND(E86=E60, E60=E33), TRUE, FALSE)</f>
        <v>1</v>
      </c>
      <c r="F93" t="b">
        <f t="shared" si="106"/>
        <v>1</v>
      </c>
      <c r="G93" t="b">
        <f t="shared" si="106"/>
        <v>1</v>
      </c>
      <c r="H93" t="b">
        <f t="shared" si="106"/>
        <v>1</v>
      </c>
      <c r="I93" t="b">
        <f t="shared" si="106"/>
        <v>1</v>
      </c>
      <c r="J93" t="b">
        <f t="shared" si="106"/>
        <v>1</v>
      </c>
      <c r="K93" t="b">
        <f t="shared" si="106"/>
        <v>1</v>
      </c>
      <c r="L93" t="b">
        <f t="shared" si="106"/>
        <v>1</v>
      </c>
      <c r="M93" t="b">
        <f t="shared" si="106"/>
        <v>1</v>
      </c>
      <c r="N93" t="b">
        <f t="shared" si="106"/>
        <v>1</v>
      </c>
      <c r="O93" t="b">
        <f t="shared" si="106"/>
        <v>1</v>
      </c>
      <c r="P93" t="b">
        <f t="shared" si="106"/>
        <v>1</v>
      </c>
      <c r="Q93" t="b">
        <f t="shared" si="106"/>
        <v>1</v>
      </c>
      <c r="R93" t="b">
        <f t="shared" si="106"/>
        <v>1</v>
      </c>
      <c r="S93" t="b">
        <f t="shared" si="106"/>
        <v>1</v>
      </c>
      <c r="T93" t="b">
        <f t="shared" si="106"/>
        <v>1</v>
      </c>
      <c r="U93" t="b">
        <f t="shared" si="106"/>
        <v>1</v>
      </c>
      <c r="V93" t="b">
        <f t="shared" si="106"/>
        <v>1</v>
      </c>
      <c r="W93" t="b">
        <f t="shared" si="106"/>
        <v>1</v>
      </c>
      <c r="X93" t="b">
        <f t="shared" si="106"/>
        <v>1</v>
      </c>
      <c r="Y93" t="b">
        <f t="shared" si="106"/>
        <v>1</v>
      </c>
      <c r="Z93" t="b">
        <f t="shared" si="106"/>
        <v>1</v>
      </c>
      <c r="AA93" t="b">
        <f t="shared" si="106"/>
        <v>1</v>
      </c>
      <c r="AB93" t="b">
        <f t="shared" si="106"/>
        <v>1</v>
      </c>
      <c r="AC93" t="b">
        <f t="shared" si="106"/>
        <v>1</v>
      </c>
      <c r="AD93" t="b">
        <f t="shared" si="106"/>
        <v>1</v>
      </c>
      <c r="AE93" t="b">
        <f t="shared" si="106"/>
        <v>1</v>
      </c>
      <c r="AF93" t="b">
        <f t="shared" si="106"/>
        <v>1</v>
      </c>
      <c r="AG93" t="b">
        <f t="shared" si="106"/>
        <v>1</v>
      </c>
      <c r="AH93" t="b">
        <f t="shared" si="106"/>
        <v>1</v>
      </c>
      <c r="AI93" t="b">
        <f t="shared" si="106"/>
        <v>1</v>
      </c>
      <c r="AJ93" t="b">
        <f t="shared" ref="AJ93:BO93" si="107">IF(AND(AJ86=AJ60, AJ60=AJ33), TRUE, FALSE)</f>
        <v>1</v>
      </c>
      <c r="AK93" t="b">
        <f t="shared" si="107"/>
        <v>1</v>
      </c>
      <c r="AL93" t="b">
        <f t="shared" si="107"/>
        <v>1</v>
      </c>
      <c r="AM93" t="b">
        <f t="shared" si="107"/>
        <v>1</v>
      </c>
      <c r="AN93" t="b">
        <f t="shared" si="107"/>
        <v>1</v>
      </c>
      <c r="AO93" t="b">
        <f t="shared" si="107"/>
        <v>1</v>
      </c>
      <c r="AP93" t="b">
        <f t="shared" si="107"/>
        <v>1</v>
      </c>
      <c r="AQ93" t="b">
        <f t="shared" si="107"/>
        <v>1</v>
      </c>
      <c r="AR93" t="b">
        <f t="shared" si="107"/>
        <v>1</v>
      </c>
      <c r="AS93" t="b">
        <f t="shared" si="107"/>
        <v>1</v>
      </c>
      <c r="AT93" s="2" t="b">
        <f t="shared" si="107"/>
        <v>1</v>
      </c>
      <c r="AU93" t="b">
        <f t="shared" si="107"/>
        <v>1</v>
      </c>
      <c r="AV93" t="b">
        <f t="shared" si="107"/>
        <v>1</v>
      </c>
      <c r="AW93" t="b">
        <f t="shared" si="107"/>
        <v>1</v>
      </c>
      <c r="AX93" t="b">
        <f t="shared" si="107"/>
        <v>1</v>
      </c>
      <c r="AY93" t="b">
        <f t="shared" si="107"/>
        <v>1</v>
      </c>
      <c r="AZ93" t="b">
        <f t="shared" si="107"/>
        <v>1</v>
      </c>
      <c r="BA93" t="b">
        <f t="shared" si="107"/>
        <v>1</v>
      </c>
      <c r="BB93" t="b">
        <f t="shared" si="107"/>
        <v>1</v>
      </c>
      <c r="BC93" t="b">
        <f t="shared" si="107"/>
        <v>1</v>
      </c>
      <c r="BD93" t="b">
        <f t="shared" si="107"/>
        <v>1</v>
      </c>
      <c r="BE93" t="b">
        <f t="shared" si="107"/>
        <v>1</v>
      </c>
      <c r="BF93" t="b">
        <f t="shared" si="107"/>
        <v>1</v>
      </c>
      <c r="BG93" t="b">
        <f t="shared" si="107"/>
        <v>1</v>
      </c>
      <c r="BH93" t="b">
        <f t="shared" si="107"/>
        <v>1</v>
      </c>
      <c r="BI93" t="b">
        <f t="shared" si="107"/>
        <v>1</v>
      </c>
      <c r="BJ93" t="b">
        <f t="shared" si="107"/>
        <v>1</v>
      </c>
      <c r="BK93" t="b">
        <f t="shared" si="107"/>
        <v>1</v>
      </c>
      <c r="BL93" t="b">
        <f t="shared" si="107"/>
        <v>1</v>
      </c>
      <c r="BM93" t="b">
        <f t="shared" si="107"/>
        <v>1</v>
      </c>
      <c r="BN93" t="b">
        <f t="shared" si="107"/>
        <v>1</v>
      </c>
      <c r="BO93" t="b">
        <f t="shared" si="107"/>
        <v>1</v>
      </c>
      <c r="BP93" t="b">
        <f t="shared" ref="BP93:CD93" si="108">IF(AND(BP86=BP60, BP60=BP33), TRUE, FALSE)</f>
        <v>1</v>
      </c>
      <c r="BQ93" t="b">
        <f t="shared" si="108"/>
        <v>1</v>
      </c>
      <c r="BR93" t="b">
        <f t="shared" si="108"/>
        <v>1</v>
      </c>
      <c r="BS93" t="b">
        <f t="shared" si="108"/>
        <v>1</v>
      </c>
      <c r="BT93" t="b">
        <f t="shared" si="108"/>
        <v>1</v>
      </c>
      <c r="BU93" t="b">
        <f t="shared" si="108"/>
        <v>1</v>
      </c>
      <c r="BV93" t="b">
        <f t="shared" si="108"/>
        <v>1</v>
      </c>
      <c r="BW93" t="b">
        <f t="shared" si="108"/>
        <v>1</v>
      </c>
      <c r="BX93" t="b">
        <f t="shared" si="108"/>
        <v>1</v>
      </c>
      <c r="BY93" t="b">
        <f t="shared" si="108"/>
        <v>1</v>
      </c>
      <c r="BZ93" t="b">
        <f t="shared" si="108"/>
        <v>0</v>
      </c>
      <c r="CA93" t="b">
        <f t="shared" si="108"/>
        <v>1</v>
      </c>
      <c r="CB93" t="b">
        <f t="shared" si="108"/>
        <v>1</v>
      </c>
      <c r="CC93" t="b">
        <f t="shared" si="108"/>
        <v>1</v>
      </c>
      <c r="CD93" t="b">
        <f t="shared" si="108"/>
        <v>1</v>
      </c>
      <c r="CE93" t="b">
        <f>IF(AND(CE86=CE60, CE60=CE33), TRUE, FALSE)</f>
        <v>1</v>
      </c>
    </row>
    <row r="94" spans="1:83" x14ac:dyDescent="0.25">
      <c r="C94" s="10" t="s">
        <v>196</v>
      </c>
      <c r="D94" t="b">
        <f>IF(AND(D87=D61, D61=D34), TRUE, FALSE)</f>
        <v>1</v>
      </c>
      <c r="E94" t="b">
        <f t="shared" ref="E94:AI94" si="109">IF(AND(E87=E61, E61=E34), TRUE, FALSE)</f>
        <v>1</v>
      </c>
      <c r="F94" t="b">
        <f t="shared" si="109"/>
        <v>1</v>
      </c>
      <c r="G94" t="b">
        <f t="shared" si="109"/>
        <v>1</v>
      </c>
      <c r="H94" t="b">
        <f t="shared" si="109"/>
        <v>1</v>
      </c>
      <c r="I94" t="b">
        <f t="shared" si="109"/>
        <v>1</v>
      </c>
      <c r="J94" t="b">
        <f t="shared" si="109"/>
        <v>1</v>
      </c>
      <c r="K94" t="b">
        <f t="shared" si="109"/>
        <v>1</v>
      </c>
      <c r="L94" t="b">
        <f t="shared" si="109"/>
        <v>1</v>
      </c>
      <c r="M94" t="b">
        <f t="shared" si="109"/>
        <v>1</v>
      </c>
      <c r="N94" t="b">
        <f t="shared" si="109"/>
        <v>1</v>
      </c>
      <c r="O94" t="b">
        <f t="shared" si="109"/>
        <v>1</v>
      </c>
      <c r="P94" t="b">
        <f t="shared" si="109"/>
        <v>1</v>
      </c>
      <c r="Q94" t="b">
        <f t="shared" si="109"/>
        <v>1</v>
      </c>
      <c r="R94" t="b">
        <f t="shared" si="109"/>
        <v>1</v>
      </c>
      <c r="S94" t="b">
        <f t="shared" si="109"/>
        <v>1</v>
      </c>
      <c r="T94" t="b">
        <f t="shared" si="109"/>
        <v>1</v>
      </c>
      <c r="U94" t="b">
        <f t="shared" si="109"/>
        <v>1</v>
      </c>
      <c r="V94" t="b">
        <f t="shared" si="109"/>
        <v>1</v>
      </c>
      <c r="W94" t="b">
        <f t="shared" si="109"/>
        <v>1</v>
      </c>
      <c r="X94" t="b">
        <f t="shared" si="109"/>
        <v>1</v>
      </c>
      <c r="Y94" t="b">
        <f t="shared" si="109"/>
        <v>1</v>
      </c>
      <c r="Z94" t="b">
        <f t="shared" si="109"/>
        <v>1</v>
      </c>
      <c r="AA94" t="b">
        <f t="shared" si="109"/>
        <v>1</v>
      </c>
      <c r="AB94" t="b">
        <f t="shared" si="109"/>
        <v>1</v>
      </c>
      <c r="AC94" t="b">
        <f t="shared" si="109"/>
        <v>1</v>
      </c>
      <c r="AD94" t="b">
        <f t="shared" si="109"/>
        <v>1</v>
      </c>
      <c r="AE94" t="b">
        <f t="shared" si="109"/>
        <v>1</v>
      </c>
      <c r="AF94" t="b">
        <f t="shared" si="109"/>
        <v>1</v>
      </c>
      <c r="AG94" t="b">
        <f t="shared" si="109"/>
        <v>1</v>
      </c>
      <c r="AH94" t="b">
        <f t="shared" si="109"/>
        <v>1</v>
      </c>
      <c r="AI94" t="b">
        <f t="shared" si="109"/>
        <v>1</v>
      </c>
      <c r="AJ94" t="b">
        <f t="shared" ref="AJ94:BO94" si="110">IF(AND(AJ87=AJ61, AJ61=AJ34), TRUE, FALSE)</f>
        <v>1</v>
      </c>
      <c r="AK94" t="b">
        <f t="shared" si="110"/>
        <v>1</v>
      </c>
      <c r="AL94" t="b">
        <f t="shared" si="110"/>
        <v>1</v>
      </c>
      <c r="AM94" t="b">
        <f t="shared" si="110"/>
        <v>1</v>
      </c>
      <c r="AN94" t="b">
        <f t="shared" si="110"/>
        <v>1</v>
      </c>
      <c r="AO94" t="b">
        <f t="shared" si="110"/>
        <v>1</v>
      </c>
      <c r="AP94" t="b">
        <f t="shared" si="110"/>
        <v>1</v>
      </c>
      <c r="AQ94" t="b">
        <f t="shared" si="110"/>
        <v>1</v>
      </c>
      <c r="AR94" t="b">
        <f t="shared" si="110"/>
        <v>1</v>
      </c>
      <c r="AS94" t="b">
        <f t="shared" si="110"/>
        <v>1</v>
      </c>
      <c r="AT94" s="2" t="b">
        <f>IF(AND(AT87=AT61, AT61=AT34), TRUE, FALSE)</f>
        <v>1</v>
      </c>
      <c r="AU94" t="b">
        <f t="shared" si="110"/>
        <v>0</v>
      </c>
      <c r="AV94" t="b">
        <f t="shared" si="110"/>
        <v>0</v>
      </c>
      <c r="AW94" t="b">
        <f t="shared" si="110"/>
        <v>0</v>
      </c>
      <c r="AX94" t="b">
        <f t="shared" si="110"/>
        <v>0</v>
      </c>
      <c r="AY94" t="b">
        <f t="shared" si="110"/>
        <v>0</v>
      </c>
      <c r="AZ94" t="b">
        <f t="shared" si="110"/>
        <v>0</v>
      </c>
      <c r="BA94" t="b">
        <f t="shared" si="110"/>
        <v>0</v>
      </c>
      <c r="BB94" t="b">
        <f t="shared" si="110"/>
        <v>0</v>
      </c>
      <c r="BC94" t="b">
        <f t="shared" si="110"/>
        <v>0</v>
      </c>
      <c r="BD94" t="b">
        <f t="shared" si="110"/>
        <v>0</v>
      </c>
      <c r="BE94" t="b">
        <f t="shared" si="110"/>
        <v>0</v>
      </c>
      <c r="BF94" t="b">
        <f t="shared" si="110"/>
        <v>0</v>
      </c>
      <c r="BG94" t="b">
        <f t="shared" si="110"/>
        <v>0</v>
      </c>
      <c r="BH94" t="b">
        <f t="shared" si="110"/>
        <v>0</v>
      </c>
      <c r="BI94" t="b">
        <f t="shared" si="110"/>
        <v>0</v>
      </c>
      <c r="BJ94" t="b">
        <f t="shared" si="110"/>
        <v>0</v>
      </c>
      <c r="BK94" t="b">
        <f t="shared" si="110"/>
        <v>0</v>
      </c>
      <c r="BL94" t="b">
        <f t="shared" si="110"/>
        <v>0</v>
      </c>
      <c r="BM94" t="b">
        <f t="shared" si="110"/>
        <v>0</v>
      </c>
      <c r="BN94" t="b">
        <f t="shared" si="110"/>
        <v>0</v>
      </c>
      <c r="BO94" t="b">
        <f t="shared" si="110"/>
        <v>0</v>
      </c>
      <c r="BP94" t="b">
        <f t="shared" ref="BP94:CE94" si="111">IF(AND(BP87=BP61, BP61=BP34), TRUE, FALSE)</f>
        <v>0</v>
      </c>
      <c r="BQ94" t="b">
        <f t="shared" si="111"/>
        <v>0</v>
      </c>
      <c r="BR94" t="b">
        <f t="shared" si="111"/>
        <v>0</v>
      </c>
      <c r="BS94" t="b">
        <f t="shared" si="111"/>
        <v>0</v>
      </c>
      <c r="BT94" t="b">
        <f t="shared" si="111"/>
        <v>0</v>
      </c>
      <c r="BU94" t="b">
        <f t="shared" si="111"/>
        <v>0</v>
      </c>
      <c r="BV94" t="b">
        <f t="shared" si="111"/>
        <v>0</v>
      </c>
      <c r="BW94" t="b">
        <f t="shared" si="111"/>
        <v>0</v>
      </c>
      <c r="BX94" t="b">
        <f t="shared" si="111"/>
        <v>0</v>
      </c>
      <c r="BY94" t="b">
        <f t="shared" si="111"/>
        <v>0</v>
      </c>
      <c r="BZ94" t="b">
        <f t="shared" si="111"/>
        <v>0</v>
      </c>
      <c r="CA94" t="b">
        <f t="shared" si="111"/>
        <v>0</v>
      </c>
      <c r="CB94" t="b">
        <f t="shared" si="111"/>
        <v>0</v>
      </c>
      <c r="CC94" t="b">
        <f t="shared" si="111"/>
        <v>0</v>
      </c>
      <c r="CD94" t="b">
        <f t="shared" si="111"/>
        <v>0</v>
      </c>
      <c r="CE94" t="b">
        <f t="shared" si="111"/>
        <v>0</v>
      </c>
    </row>
    <row r="95" spans="1:83" x14ac:dyDescent="0.25">
      <c r="C95" s="10" t="s">
        <v>197</v>
      </c>
      <c r="D95" t="b">
        <f t="shared" ref="D95:AI95" si="112">IF(AND(D88=D62, D62=D35), TRUE, FALSE)</f>
        <v>1</v>
      </c>
      <c r="E95" t="b">
        <f t="shared" si="112"/>
        <v>1</v>
      </c>
      <c r="F95" t="b">
        <f t="shared" si="112"/>
        <v>1</v>
      </c>
      <c r="G95" t="b">
        <f t="shared" si="112"/>
        <v>1</v>
      </c>
      <c r="H95" t="b">
        <f t="shared" si="112"/>
        <v>1</v>
      </c>
      <c r="I95" t="b">
        <f t="shared" si="112"/>
        <v>1</v>
      </c>
      <c r="J95" t="b">
        <f t="shared" si="112"/>
        <v>1</v>
      </c>
      <c r="K95" t="b">
        <f t="shared" si="112"/>
        <v>1</v>
      </c>
      <c r="L95" t="b">
        <f t="shared" si="112"/>
        <v>1</v>
      </c>
      <c r="M95" t="b">
        <f t="shared" si="112"/>
        <v>1</v>
      </c>
      <c r="N95" t="b">
        <f t="shared" si="112"/>
        <v>1</v>
      </c>
      <c r="O95" t="b">
        <f t="shared" si="112"/>
        <v>1</v>
      </c>
      <c r="P95" t="b">
        <f t="shared" si="112"/>
        <v>1</v>
      </c>
      <c r="Q95" t="b">
        <f t="shared" si="112"/>
        <v>1</v>
      </c>
      <c r="R95" t="b">
        <f t="shared" si="112"/>
        <v>1</v>
      </c>
      <c r="S95" t="b">
        <f t="shared" si="112"/>
        <v>1</v>
      </c>
      <c r="T95" t="b">
        <f t="shared" si="112"/>
        <v>1</v>
      </c>
      <c r="U95" t="b">
        <f t="shared" si="112"/>
        <v>1</v>
      </c>
      <c r="V95" t="b">
        <f t="shared" si="112"/>
        <v>1</v>
      </c>
      <c r="W95" t="b">
        <f t="shared" si="112"/>
        <v>1</v>
      </c>
      <c r="X95" t="b">
        <f t="shared" si="112"/>
        <v>1</v>
      </c>
      <c r="Y95" t="b">
        <f t="shared" si="112"/>
        <v>1</v>
      </c>
      <c r="Z95" t="b">
        <f t="shared" si="112"/>
        <v>1</v>
      </c>
      <c r="AA95" t="b">
        <f t="shared" si="112"/>
        <v>1</v>
      </c>
      <c r="AB95" t="b">
        <f t="shared" si="112"/>
        <v>1</v>
      </c>
      <c r="AC95" t="b">
        <f t="shared" si="112"/>
        <v>1</v>
      </c>
      <c r="AD95" t="b">
        <f t="shared" si="112"/>
        <v>1</v>
      </c>
      <c r="AE95" t="b">
        <f t="shared" si="112"/>
        <v>1</v>
      </c>
      <c r="AF95" t="b">
        <f t="shared" si="112"/>
        <v>1</v>
      </c>
      <c r="AG95" t="b">
        <f t="shared" si="112"/>
        <v>1</v>
      </c>
      <c r="AH95" t="b">
        <f t="shared" si="112"/>
        <v>1</v>
      </c>
      <c r="AI95" t="b">
        <f t="shared" si="112"/>
        <v>1</v>
      </c>
      <c r="AJ95" t="b">
        <f t="shared" ref="AJ95:BO95" si="113">IF(AND(AJ88=AJ62, AJ62=AJ35), TRUE, FALSE)</f>
        <v>1</v>
      </c>
      <c r="AK95" t="b">
        <f t="shared" si="113"/>
        <v>1</v>
      </c>
      <c r="AL95" t="b">
        <f t="shared" si="113"/>
        <v>1</v>
      </c>
      <c r="AM95" t="b">
        <f t="shared" si="113"/>
        <v>1</v>
      </c>
      <c r="AN95" t="b">
        <f t="shared" si="113"/>
        <v>1</v>
      </c>
      <c r="AO95" t="b">
        <f t="shared" si="113"/>
        <v>1</v>
      </c>
      <c r="AP95" t="b">
        <f t="shared" si="113"/>
        <v>1</v>
      </c>
      <c r="AQ95" t="b">
        <f t="shared" si="113"/>
        <v>1</v>
      </c>
      <c r="AR95" t="b">
        <f t="shared" si="113"/>
        <v>1</v>
      </c>
      <c r="AS95" t="b">
        <f t="shared" si="113"/>
        <v>1</v>
      </c>
      <c r="AT95" s="2" t="b">
        <f t="shared" si="113"/>
        <v>1</v>
      </c>
      <c r="AU95" t="b">
        <f t="shared" si="113"/>
        <v>0</v>
      </c>
      <c r="AV95" t="b">
        <f t="shared" si="113"/>
        <v>0</v>
      </c>
      <c r="AW95" t="b">
        <f t="shared" si="113"/>
        <v>0</v>
      </c>
      <c r="AX95" t="b">
        <f t="shared" si="113"/>
        <v>0</v>
      </c>
      <c r="AY95" t="b">
        <f t="shared" si="113"/>
        <v>0</v>
      </c>
      <c r="AZ95" t="b">
        <f t="shared" si="113"/>
        <v>0</v>
      </c>
      <c r="BA95" t="b">
        <f t="shared" si="113"/>
        <v>0</v>
      </c>
      <c r="BB95" t="b">
        <f t="shared" si="113"/>
        <v>0</v>
      </c>
      <c r="BC95" t="b">
        <f t="shared" si="113"/>
        <v>0</v>
      </c>
      <c r="BD95" t="b">
        <f t="shared" si="113"/>
        <v>0</v>
      </c>
      <c r="BE95" t="b">
        <f t="shared" si="113"/>
        <v>0</v>
      </c>
      <c r="BF95" t="b">
        <f t="shared" si="113"/>
        <v>0</v>
      </c>
      <c r="BG95" t="b">
        <f t="shared" si="113"/>
        <v>0</v>
      </c>
      <c r="BH95" t="b">
        <f t="shared" si="113"/>
        <v>0</v>
      </c>
      <c r="BI95" t="b">
        <f t="shared" si="113"/>
        <v>0</v>
      </c>
      <c r="BJ95" t="b">
        <f t="shared" si="113"/>
        <v>0</v>
      </c>
      <c r="BK95" t="b">
        <f t="shared" si="113"/>
        <v>0</v>
      </c>
      <c r="BL95" t="b">
        <f t="shared" si="113"/>
        <v>0</v>
      </c>
      <c r="BM95" t="b">
        <f t="shared" si="113"/>
        <v>0</v>
      </c>
      <c r="BN95" t="b">
        <f t="shared" si="113"/>
        <v>0</v>
      </c>
      <c r="BO95" t="b">
        <f t="shared" si="113"/>
        <v>0</v>
      </c>
      <c r="BP95" t="b">
        <f t="shared" ref="BP95:CD95" si="114">IF(AND(BP88=BP62, BP62=BP35), TRUE, FALSE)</f>
        <v>0</v>
      </c>
      <c r="BQ95" t="b">
        <f t="shared" si="114"/>
        <v>0</v>
      </c>
      <c r="BR95" t="b">
        <f t="shared" si="114"/>
        <v>0</v>
      </c>
      <c r="BS95" t="b">
        <f t="shared" si="114"/>
        <v>0</v>
      </c>
      <c r="BT95" t="b">
        <f t="shared" si="114"/>
        <v>0</v>
      </c>
      <c r="BU95" t="b">
        <f t="shared" si="114"/>
        <v>0</v>
      </c>
      <c r="BV95" t="b">
        <f t="shared" si="114"/>
        <v>0</v>
      </c>
      <c r="BW95" t="b">
        <f t="shared" si="114"/>
        <v>0</v>
      </c>
      <c r="BX95" t="b">
        <f t="shared" si="114"/>
        <v>0</v>
      </c>
      <c r="BY95" t="b">
        <f t="shared" si="114"/>
        <v>0</v>
      </c>
      <c r="BZ95" t="b">
        <f t="shared" si="114"/>
        <v>0</v>
      </c>
      <c r="CA95" t="b">
        <f t="shared" si="114"/>
        <v>0</v>
      </c>
      <c r="CB95" t="b">
        <f t="shared" si="114"/>
        <v>0</v>
      </c>
      <c r="CC95" t="b">
        <f t="shared" si="114"/>
        <v>0</v>
      </c>
      <c r="CD95" t="b">
        <f t="shared" si="114"/>
        <v>0</v>
      </c>
      <c r="CE95" t="b">
        <f>IF(AND(CE88=CE62, CE62=CE35), TRUE, FALSE)</f>
        <v>0</v>
      </c>
    </row>
    <row r="99" spans="47:47" x14ac:dyDescent="0.25">
      <c r="AU99" t="s">
        <v>182</v>
      </c>
    </row>
  </sheetData>
  <mergeCells count="8">
    <mergeCell ref="A2:B7"/>
    <mergeCell ref="B68:C68"/>
    <mergeCell ref="B67:C67"/>
    <mergeCell ref="A10:B14"/>
    <mergeCell ref="B40:B42"/>
    <mergeCell ref="A67:A91"/>
    <mergeCell ref="A40:A65"/>
    <mergeCell ref="A16:A38"/>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7"/>
  <sheetViews>
    <sheetView zoomScale="85" zoomScaleNormal="85" workbookViewId="0">
      <selection activeCell="K35" sqref="K35"/>
    </sheetView>
  </sheetViews>
  <sheetFormatPr defaultRowHeight="15" x14ac:dyDescent="0.25"/>
  <cols>
    <col min="2" max="2" width="21.28515625" bestFit="1" customWidth="1"/>
    <col min="4" max="4" width="12" bestFit="1" customWidth="1"/>
    <col min="5" max="17" width="12.7109375" bestFit="1" customWidth="1"/>
    <col min="18" max="18" width="12" bestFit="1" customWidth="1"/>
    <col min="19" max="19" width="12.7109375" bestFit="1" customWidth="1"/>
    <col min="20" max="20" width="12" bestFit="1" customWidth="1"/>
    <col min="21" max="23" width="12.7109375" bestFit="1" customWidth="1"/>
    <col min="24" max="27" width="12.28515625" customWidth="1"/>
    <col min="28" max="45" width="11.28515625" customWidth="1"/>
    <col min="46" max="46" width="11.28515625" bestFit="1" customWidth="1"/>
    <col min="47" max="47" width="11.28515625" customWidth="1"/>
    <col min="48" max="48" width="11.28515625" style="47" customWidth="1"/>
    <col min="49" max="49" width="11.28515625" customWidth="1"/>
    <col min="50" max="62" width="13.42578125" customWidth="1"/>
    <col min="63" max="63" width="13.42578125" style="47" customWidth="1"/>
    <col min="64" max="67" width="13.42578125" customWidth="1"/>
    <col min="68" max="68" width="11.28515625" customWidth="1"/>
    <col min="69" max="69" width="13.42578125" customWidth="1"/>
    <col min="70" max="70" width="11.28515625" customWidth="1"/>
    <col min="71" max="74" width="13.42578125" customWidth="1"/>
    <col min="75" max="77" width="12.28515625" customWidth="1"/>
    <col min="78" max="78" width="11.140625" customWidth="1"/>
    <col min="79" max="79" width="13.28515625" customWidth="1"/>
    <col min="80" max="81" width="12.85546875" customWidth="1"/>
    <col min="82" max="82" width="11.7109375" customWidth="1"/>
    <col min="83" max="83" width="14" style="47" bestFit="1" customWidth="1"/>
  </cols>
  <sheetData>
    <row r="1" spans="1:83" x14ac:dyDescent="0.25">
      <c r="A1" s="29" t="s">
        <v>81</v>
      </c>
      <c r="B1" s="29" t="s">
        <v>82</v>
      </c>
      <c r="C1" s="29" t="s">
        <v>78</v>
      </c>
      <c r="D1" s="29">
        <v>1971</v>
      </c>
      <c r="E1" s="29">
        <v>1972</v>
      </c>
      <c r="F1" s="29">
        <v>1973</v>
      </c>
      <c r="G1" s="29">
        <v>1974</v>
      </c>
      <c r="H1" s="29">
        <v>1975</v>
      </c>
      <c r="I1" s="29">
        <v>1976</v>
      </c>
      <c r="J1" s="29">
        <v>1977</v>
      </c>
      <c r="K1" s="29">
        <v>1978</v>
      </c>
      <c r="L1" s="29">
        <v>1979</v>
      </c>
      <c r="M1" s="29">
        <v>1980</v>
      </c>
      <c r="N1" s="29">
        <v>1981</v>
      </c>
      <c r="O1" s="29">
        <v>1982</v>
      </c>
      <c r="P1" s="29">
        <v>1983</v>
      </c>
      <c r="Q1" s="29">
        <v>1984</v>
      </c>
      <c r="R1" s="29">
        <v>1985</v>
      </c>
      <c r="S1" s="29">
        <v>1986</v>
      </c>
      <c r="T1" s="29">
        <v>1987</v>
      </c>
      <c r="U1" s="29">
        <v>1988</v>
      </c>
      <c r="V1" s="29">
        <v>1989</v>
      </c>
      <c r="W1" s="29">
        <v>1990</v>
      </c>
      <c r="X1" s="29">
        <v>1991</v>
      </c>
      <c r="Y1" s="29">
        <v>1992</v>
      </c>
      <c r="Z1" s="29">
        <v>1993</v>
      </c>
      <c r="AA1" s="29">
        <v>1994</v>
      </c>
      <c r="AB1" s="29">
        <v>1995</v>
      </c>
      <c r="AC1" s="29">
        <v>1996</v>
      </c>
      <c r="AD1" s="29">
        <v>1997</v>
      </c>
      <c r="AE1" s="29">
        <v>1998</v>
      </c>
      <c r="AF1" s="29">
        <v>1999</v>
      </c>
      <c r="AG1" s="29">
        <v>2000</v>
      </c>
      <c r="AH1" s="29">
        <v>2001</v>
      </c>
      <c r="AI1" s="29">
        <v>2002</v>
      </c>
      <c r="AJ1" s="29">
        <v>2003</v>
      </c>
      <c r="AK1" s="29">
        <v>2004</v>
      </c>
      <c r="AL1" s="29">
        <v>2005</v>
      </c>
      <c r="AM1" s="29">
        <v>2006</v>
      </c>
      <c r="AN1" s="29">
        <v>2007</v>
      </c>
      <c r="AO1" s="29">
        <v>2008</v>
      </c>
      <c r="AP1" s="29">
        <v>2009</v>
      </c>
      <c r="AQ1" s="29">
        <v>2010</v>
      </c>
      <c r="AR1" s="29">
        <v>2011</v>
      </c>
      <c r="AS1" s="29">
        <v>2012</v>
      </c>
      <c r="AT1" s="29">
        <v>2013</v>
      </c>
      <c r="AU1" s="29">
        <v>2014</v>
      </c>
      <c r="AV1" s="29">
        <v>2015</v>
      </c>
      <c r="AW1" s="29">
        <v>2016</v>
      </c>
      <c r="AX1" s="29">
        <v>2017</v>
      </c>
      <c r="AY1" s="29">
        <v>2018</v>
      </c>
      <c r="AZ1" s="29">
        <v>2019</v>
      </c>
      <c r="BA1" s="29">
        <v>2020</v>
      </c>
      <c r="BB1" s="29">
        <v>2021</v>
      </c>
      <c r="BC1" s="29">
        <v>2022</v>
      </c>
      <c r="BD1" s="29">
        <v>2023</v>
      </c>
      <c r="BE1" s="29">
        <v>2024</v>
      </c>
      <c r="BF1" s="29">
        <v>2025</v>
      </c>
      <c r="BG1" s="29">
        <v>2026</v>
      </c>
      <c r="BH1" s="29">
        <v>2027</v>
      </c>
      <c r="BI1" s="29">
        <v>2028</v>
      </c>
      <c r="BJ1" s="29">
        <v>2029</v>
      </c>
      <c r="BK1" s="29">
        <v>2030</v>
      </c>
      <c r="BL1" s="29">
        <v>2031</v>
      </c>
      <c r="BM1" s="29">
        <v>2032</v>
      </c>
      <c r="BN1" s="29">
        <v>2033</v>
      </c>
      <c r="BO1" s="29">
        <v>2034</v>
      </c>
      <c r="BP1" s="29">
        <v>2035</v>
      </c>
      <c r="BQ1" s="29">
        <v>2036</v>
      </c>
      <c r="BR1" s="29">
        <v>2037</v>
      </c>
      <c r="BS1" s="29">
        <v>2038</v>
      </c>
      <c r="BT1" s="29">
        <v>2039</v>
      </c>
      <c r="BU1" s="29">
        <v>2040</v>
      </c>
      <c r="BV1" s="29">
        <v>2041</v>
      </c>
      <c r="BW1" s="29">
        <v>2042</v>
      </c>
      <c r="BX1" s="29">
        <v>2043</v>
      </c>
      <c r="BY1" s="29">
        <v>2044</v>
      </c>
      <c r="BZ1" s="29">
        <v>2045</v>
      </c>
      <c r="CA1" s="29">
        <v>2046</v>
      </c>
      <c r="CB1" s="29">
        <v>2047</v>
      </c>
      <c r="CC1" s="29">
        <v>2048</v>
      </c>
      <c r="CD1" s="29">
        <v>2049</v>
      </c>
      <c r="CE1" s="29">
        <v>2050</v>
      </c>
    </row>
    <row r="2" spans="1:83" x14ac:dyDescent="0.25">
      <c r="A2" s="48" t="s">
        <v>184</v>
      </c>
      <c r="B2" s="48" t="str">
        <f>'03_Consumption Forecast'!B17</f>
        <v>Useful [ktoe]</v>
      </c>
      <c r="C2" s="48" t="str">
        <f>'03_Consumption Forecast'!C17</f>
        <v>Charcoal</v>
      </c>
      <c r="D2" s="48">
        <f>'03_Consumption Forecast'!D17</f>
        <v>0.72</v>
      </c>
      <c r="E2" s="48">
        <f>'03_Consumption Forecast'!E17</f>
        <v>0.72</v>
      </c>
      <c r="F2" s="48">
        <f>'03_Consumption Forecast'!F17</f>
        <v>0.72</v>
      </c>
      <c r="G2" s="48">
        <f>'03_Consumption Forecast'!G17</f>
        <v>0.72</v>
      </c>
      <c r="H2" s="48">
        <f>'03_Consumption Forecast'!H17</f>
        <v>0.72</v>
      </c>
      <c r="I2" s="48">
        <f>'03_Consumption Forecast'!I17</f>
        <v>0.72</v>
      </c>
      <c r="J2" s="48">
        <f>'03_Consumption Forecast'!J17</f>
        <v>0.72</v>
      </c>
      <c r="K2" s="48">
        <f>'03_Consumption Forecast'!K17</f>
        <v>0.9</v>
      </c>
      <c r="L2" s="48">
        <f>'03_Consumption Forecast'!L17</f>
        <v>0.9</v>
      </c>
      <c r="M2" s="48">
        <f>'03_Consumption Forecast'!M17</f>
        <v>0.89999999999999991</v>
      </c>
      <c r="N2" s="48">
        <f>'03_Consumption Forecast'!N17</f>
        <v>0.9</v>
      </c>
      <c r="O2" s="48">
        <f>'03_Consumption Forecast'!O17</f>
        <v>0.90000000000000013</v>
      </c>
      <c r="P2" s="48">
        <f>'03_Consumption Forecast'!P17</f>
        <v>0.9</v>
      </c>
      <c r="Q2" s="48">
        <f>'03_Consumption Forecast'!Q17</f>
        <v>0.9</v>
      </c>
      <c r="R2" s="48">
        <f>'03_Consumption Forecast'!R17</f>
        <v>0.9</v>
      </c>
      <c r="S2" s="48">
        <f>'03_Consumption Forecast'!S17</f>
        <v>0.9</v>
      </c>
      <c r="T2" s="48">
        <f>'03_Consumption Forecast'!T17</f>
        <v>0.9</v>
      </c>
      <c r="U2" s="48">
        <f>'03_Consumption Forecast'!U17</f>
        <v>0.9</v>
      </c>
      <c r="V2" s="48">
        <f>'03_Consumption Forecast'!V17</f>
        <v>0.89999999999999991</v>
      </c>
      <c r="W2" s="48">
        <f>'03_Consumption Forecast'!W17</f>
        <v>1.08</v>
      </c>
      <c r="X2" s="48">
        <f>'03_Consumption Forecast'!X17</f>
        <v>1.26</v>
      </c>
      <c r="Y2" s="48">
        <f>'03_Consumption Forecast'!Y17</f>
        <v>1.26</v>
      </c>
      <c r="Z2" s="48">
        <f>'03_Consumption Forecast'!Z17</f>
        <v>1.44</v>
      </c>
      <c r="AA2" s="48">
        <f>'03_Consumption Forecast'!AA17</f>
        <v>1.6199999999999999</v>
      </c>
      <c r="AB2" s="48">
        <f>'03_Consumption Forecast'!AB17</f>
        <v>1.62</v>
      </c>
      <c r="AC2" s="48">
        <f>'03_Consumption Forecast'!AC17</f>
        <v>1.7999999999999998</v>
      </c>
      <c r="AD2" s="48">
        <f>'03_Consumption Forecast'!AD17</f>
        <v>1.8</v>
      </c>
      <c r="AE2" s="48">
        <f>'03_Consumption Forecast'!AE17</f>
        <v>3.06</v>
      </c>
      <c r="AF2" s="48">
        <f>'03_Consumption Forecast'!AF17</f>
        <v>0</v>
      </c>
      <c r="AG2" s="48">
        <f>'03_Consumption Forecast'!AG17</f>
        <v>0</v>
      </c>
      <c r="AH2" s="48">
        <f>'03_Consumption Forecast'!AH17</f>
        <v>0</v>
      </c>
      <c r="AI2" s="48">
        <f>'03_Consumption Forecast'!AI17</f>
        <v>0</v>
      </c>
      <c r="AJ2" s="48">
        <f>'03_Consumption Forecast'!AJ17</f>
        <v>0</v>
      </c>
      <c r="AK2" s="48">
        <f>'03_Consumption Forecast'!AK17</f>
        <v>0</v>
      </c>
      <c r="AL2" s="48">
        <f>'03_Consumption Forecast'!AL17</f>
        <v>0</v>
      </c>
      <c r="AM2" s="48">
        <f>'03_Consumption Forecast'!AM17</f>
        <v>0</v>
      </c>
      <c r="AN2" s="48">
        <f>'03_Consumption Forecast'!AN17</f>
        <v>0</v>
      </c>
      <c r="AO2" s="48">
        <f>'03_Consumption Forecast'!AO17</f>
        <v>0</v>
      </c>
      <c r="AP2" s="48">
        <f>'03_Consumption Forecast'!AP17</f>
        <v>0</v>
      </c>
      <c r="AQ2" s="48">
        <f>'03_Consumption Forecast'!AQ17</f>
        <v>0</v>
      </c>
      <c r="AR2" s="48">
        <f>'03_Consumption Forecast'!AR17</f>
        <v>0</v>
      </c>
      <c r="AS2" s="48">
        <f>'03_Consumption Forecast'!AS17</f>
        <v>0.17876748505351164</v>
      </c>
      <c r="AT2" s="48">
        <f>'03_Consumption Forecast'!AT17</f>
        <v>0.18121353826686198</v>
      </c>
      <c r="AU2" s="48">
        <f>'03_Consumption Forecast'!AU17</f>
        <v>0</v>
      </c>
      <c r="AV2" s="48">
        <f>'03_Consumption Forecast'!AV17</f>
        <v>0</v>
      </c>
      <c r="AW2" s="48">
        <f>'03_Consumption Forecast'!AW17</f>
        <v>0</v>
      </c>
      <c r="AX2" s="48">
        <f>'03_Consumption Forecast'!AX17</f>
        <v>0</v>
      </c>
      <c r="AY2" s="48">
        <f>'03_Consumption Forecast'!AY17</f>
        <v>0</v>
      </c>
      <c r="AZ2" s="48">
        <f>'03_Consumption Forecast'!AZ17</f>
        <v>0</v>
      </c>
      <c r="BA2" s="48">
        <f>'03_Consumption Forecast'!BA17</f>
        <v>0</v>
      </c>
      <c r="BB2" s="48">
        <f>'03_Consumption Forecast'!BB17</f>
        <v>0</v>
      </c>
      <c r="BC2" s="48">
        <f>'03_Consumption Forecast'!BC17</f>
        <v>0</v>
      </c>
      <c r="BD2" s="48">
        <f>'03_Consumption Forecast'!BD17</f>
        <v>0</v>
      </c>
      <c r="BE2" s="48">
        <f>'03_Consumption Forecast'!BE17</f>
        <v>0</v>
      </c>
      <c r="BF2" s="48">
        <f>'03_Consumption Forecast'!BF17</f>
        <v>0</v>
      </c>
      <c r="BG2" s="48">
        <f>'03_Consumption Forecast'!BG17</f>
        <v>0</v>
      </c>
      <c r="BH2" s="48">
        <f>'03_Consumption Forecast'!BH17</f>
        <v>0</v>
      </c>
      <c r="BI2" s="48">
        <f>'03_Consumption Forecast'!BI17</f>
        <v>0</v>
      </c>
      <c r="BJ2" s="48">
        <f>'03_Consumption Forecast'!BJ17</f>
        <v>0</v>
      </c>
      <c r="BK2" s="48">
        <f>'03_Consumption Forecast'!BK17</f>
        <v>0</v>
      </c>
      <c r="BL2" s="48">
        <f>'03_Consumption Forecast'!BL17</f>
        <v>0</v>
      </c>
      <c r="BM2" s="48">
        <f>'03_Consumption Forecast'!BM17</f>
        <v>0</v>
      </c>
      <c r="BN2" s="48">
        <f>'03_Consumption Forecast'!BN17</f>
        <v>0</v>
      </c>
      <c r="BO2" s="48">
        <f>'03_Consumption Forecast'!BO17</f>
        <v>0</v>
      </c>
      <c r="BP2" s="48">
        <f>'03_Consumption Forecast'!BP17</f>
        <v>0</v>
      </c>
      <c r="BQ2" s="48">
        <f>'03_Consumption Forecast'!BQ17</f>
        <v>0</v>
      </c>
      <c r="BR2" s="48">
        <f>'03_Consumption Forecast'!BR17</f>
        <v>0</v>
      </c>
      <c r="BS2" s="48">
        <f>'03_Consumption Forecast'!BS17</f>
        <v>0</v>
      </c>
      <c r="BT2" s="48">
        <f>'03_Consumption Forecast'!BT17</f>
        <v>0</v>
      </c>
      <c r="BU2" s="48">
        <f>'03_Consumption Forecast'!BU17</f>
        <v>0</v>
      </c>
      <c r="BV2" s="48">
        <f>'03_Consumption Forecast'!BV17</f>
        <v>0</v>
      </c>
      <c r="BW2" s="48">
        <f>'03_Consumption Forecast'!BW17</f>
        <v>0</v>
      </c>
      <c r="BX2" s="48">
        <f>'03_Consumption Forecast'!BX17</f>
        <v>0</v>
      </c>
      <c r="BY2" s="48">
        <f>'03_Consumption Forecast'!BY17</f>
        <v>0</v>
      </c>
      <c r="BZ2" s="48">
        <f>'03_Consumption Forecast'!BZ17</f>
        <v>0</v>
      </c>
      <c r="CA2" s="48">
        <f>'03_Consumption Forecast'!CA17</f>
        <v>0</v>
      </c>
      <c r="CB2" s="48">
        <f>'03_Consumption Forecast'!CB17</f>
        <v>0</v>
      </c>
      <c r="CC2" s="48">
        <f>'03_Consumption Forecast'!CC17</f>
        <v>0</v>
      </c>
      <c r="CD2" s="48">
        <f>'03_Consumption Forecast'!CD17</f>
        <v>0</v>
      </c>
      <c r="CE2" s="48">
        <f>'03_Consumption Forecast'!CE17</f>
        <v>0</v>
      </c>
    </row>
    <row r="3" spans="1:83" x14ac:dyDescent="0.25">
      <c r="A3" s="48" t="s">
        <v>184</v>
      </c>
      <c r="B3" s="48" t="str">
        <f>'03_Consumption Forecast'!B18</f>
        <v>Primary [ktoe]</v>
      </c>
      <c r="C3" s="48" t="str">
        <f>'03_Consumption Forecast'!C18</f>
        <v>Wood</v>
      </c>
      <c r="D3" s="48">
        <f>'03_Consumption Forecast'!D18</f>
        <v>13.029315960912053</v>
      </c>
      <c r="E3" s="48">
        <f>'03_Consumption Forecast'!E18</f>
        <v>13.029315960912053</v>
      </c>
      <c r="F3" s="48">
        <f>'03_Consumption Forecast'!F18</f>
        <v>13.029315960912053</v>
      </c>
      <c r="G3" s="48">
        <f>'03_Consumption Forecast'!G18</f>
        <v>13.029315960912053</v>
      </c>
      <c r="H3" s="48">
        <f>'03_Consumption Forecast'!H18</f>
        <v>13.029315960912053</v>
      </c>
      <c r="I3" s="48">
        <f>'03_Consumption Forecast'!I18</f>
        <v>13.029315960912053</v>
      </c>
      <c r="J3" s="48">
        <f>'03_Consumption Forecast'!J18</f>
        <v>13.029315960912053</v>
      </c>
      <c r="K3" s="48">
        <f>'03_Consumption Forecast'!K18</f>
        <v>16.286644951140065</v>
      </c>
      <c r="L3" s="48">
        <f>'03_Consumption Forecast'!L18</f>
        <v>16.286644951140065</v>
      </c>
      <c r="M3" s="48">
        <f>'03_Consumption Forecast'!M18</f>
        <v>16.286644951140065</v>
      </c>
      <c r="N3" s="48">
        <f>'03_Consumption Forecast'!N18</f>
        <v>16.286644951140065</v>
      </c>
      <c r="O3" s="48">
        <f>'03_Consumption Forecast'!O18</f>
        <v>16.286644951140069</v>
      </c>
      <c r="P3" s="48">
        <f>'03_Consumption Forecast'!P18</f>
        <v>16.286644951140065</v>
      </c>
      <c r="Q3" s="48">
        <f>'03_Consumption Forecast'!Q18</f>
        <v>16.286644951140065</v>
      </c>
      <c r="R3" s="48">
        <f>'03_Consumption Forecast'!R18</f>
        <v>16.286644951140065</v>
      </c>
      <c r="S3" s="48">
        <f>'03_Consumption Forecast'!S18</f>
        <v>16.286644951140065</v>
      </c>
      <c r="T3" s="48">
        <f>'03_Consumption Forecast'!T18</f>
        <v>16.286644951140065</v>
      </c>
      <c r="U3" s="48">
        <f>'03_Consumption Forecast'!U18</f>
        <v>16.286644951140065</v>
      </c>
      <c r="V3" s="48">
        <f>'03_Consumption Forecast'!V18</f>
        <v>16.286644951140065</v>
      </c>
      <c r="W3" s="48">
        <f>'03_Consumption Forecast'!W18</f>
        <v>19.54397394136808</v>
      </c>
      <c r="X3" s="48">
        <f>'03_Consumption Forecast'!X18</f>
        <v>22.801302931596094</v>
      </c>
      <c r="Y3" s="48">
        <f>'03_Consumption Forecast'!Y18</f>
        <v>22.801302931596094</v>
      </c>
      <c r="Z3" s="48">
        <f>'03_Consumption Forecast'!Z18</f>
        <v>26.058631921824105</v>
      </c>
      <c r="AA3" s="48">
        <f>'03_Consumption Forecast'!AA18</f>
        <v>29.315960912052116</v>
      </c>
      <c r="AB3" s="48">
        <f>'03_Consumption Forecast'!AB18</f>
        <v>29.31596091205212</v>
      </c>
      <c r="AC3" s="48">
        <f>'03_Consumption Forecast'!AC18</f>
        <v>32.573289902280131</v>
      </c>
      <c r="AD3" s="48">
        <f>'03_Consumption Forecast'!AD18</f>
        <v>32.573289902280131</v>
      </c>
      <c r="AE3" s="48">
        <f>'03_Consumption Forecast'!AE18</f>
        <v>55.374592833876228</v>
      </c>
      <c r="AF3" s="48">
        <f>'03_Consumption Forecast'!AF18</f>
        <v>0</v>
      </c>
      <c r="AG3" s="48">
        <f>'03_Consumption Forecast'!AG18</f>
        <v>0</v>
      </c>
      <c r="AH3" s="48">
        <f>'03_Consumption Forecast'!AH18</f>
        <v>0</v>
      </c>
      <c r="AI3" s="48">
        <f>'03_Consumption Forecast'!AI18</f>
        <v>0</v>
      </c>
      <c r="AJ3" s="48">
        <f>'03_Consumption Forecast'!AJ18</f>
        <v>0</v>
      </c>
      <c r="AK3" s="48">
        <f>'03_Consumption Forecast'!AK18</f>
        <v>0</v>
      </c>
      <c r="AL3" s="48">
        <f>'03_Consumption Forecast'!AL18</f>
        <v>0</v>
      </c>
      <c r="AM3" s="48">
        <f>'03_Consumption Forecast'!AM18</f>
        <v>0</v>
      </c>
      <c r="AN3" s="48">
        <f>'03_Consumption Forecast'!AN18</f>
        <v>0</v>
      </c>
      <c r="AO3" s="48">
        <f>'03_Consumption Forecast'!AO18</f>
        <v>0</v>
      </c>
      <c r="AP3" s="48">
        <f>'03_Consumption Forecast'!AP18</f>
        <v>0</v>
      </c>
      <c r="AQ3" s="48">
        <f>'03_Consumption Forecast'!AQ18</f>
        <v>0</v>
      </c>
      <c r="AR3" s="48">
        <f>'03_Consumption Forecast'!AR18</f>
        <v>0</v>
      </c>
      <c r="AS3" s="48">
        <f>'03_Consumption Forecast'!AS18</f>
        <v>3.2350250643053142</v>
      </c>
      <c r="AT3" s="48">
        <f>'03_Consumption Forecast'!AT18</f>
        <v>3.2792895089913499</v>
      </c>
      <c r="AU3" s="48">
        <f>'03_Consumption Forecast'!AU18</f>
        <v>0</v>
      </c>
      <c r="AV3" s="48">
        <f>'03_Consumption Forecast'!AV18</f>
        <v>0</v>
      </c>
      <c r="AW3" s="48">
        <f>'03_Consumption Forecast'!AW18</f>
        <v>0</v>
      </c>
      <c r="AX3" s="48">
        <f>'03_Consumption Forecast'!AX18</f>
        <v>0</v>
      </c>
      <c r="AY3" s="48">
        <f>'03_Consumption Forecast'!AY18</f>
        <v>0</v>
      </c>
      <c r="AZ3" s="48">
        <f>'03_Consumption Forecast'!AZ18</f>
        <v>0</v>
      </c>
      <c r="BA3" s="48">
        <f>'03_Consumption Forecast'!BA18</f>
        <v>0</v>
      </c>
      <c r="BB3" s="48">
        <f>'03_Consumption Forecast'!BB18</f>
        <v>0</v>
      </c>
      <c r="BC3" s="48">
        <f>'03_Consumption Forecast'!BC18</f>
        <v>0</v>
      </c>
      <c r="BD3" s="48">
        <f>'03_Consumption Forecast'!BD18</f>
        <v>0</v>
      </c>
      <c r="BE3" s="48">
        <f>'03_Consumption Forecast'!BE18</f>
        <v>0</v>
      </c>
      <c r="BF3" s="48">
        <f>'03_Consumption Forecast'!BF18</f>
        <v>0</v>
      </c>
      <c r="BG3" s="48">
        <f>'03_Consumption Forecast'!BG18</f>
        <v>0</v>
      </c>
      <c r="BH3" s="48">
        <f>'03_Consumption Forecast'!BH18</f>
        <v>0</v>
      </c>
      <c r="BI3" s="48">
        <f>'03_Consumption Forecast'!BI18</f>
        <v>0</v>
      </c>
      <c r="BJ3" s="48">
        <f>'03_Consumption Forecast'!BJ18</f>
        <v>0</v>
      </c>
      <c r="BK3" s="48">
        <f>'03_Consumption Forecast'!BK18</f>
        <v>0</v>
      </c>
      <c r="BL3" s="48">
        <f>'03_Consumption Forecast'!BL18</f>
        <v>0</v>
      </c>
      <c r="BM3" s="48">
        <f>'03_Consumption Forecast'!BM18</f>
        <v>0</v>
      </c>
      <c r="BN3" s="48">
        <f>'03_Consumption Forecast'!BN18</f>
        <v>0</v>
      </c>
      <c r="BO3" s="48">
        <f>'03_Consumption Forecast'!BO18</f>
        <v>0</v>
      </c>
      <c r="BP3" s="48">
        <f>'03_Consumption Forecast'!BP18</f>
        <v>0</v>
      </c>
      <c r="BQ3" s="48">
        <f>'03_Consumption Forecast'!BQ18</f>
        <v>0</v>
      </c>
      <c r="BR3" s="48">
        <f>'03_Consumption Forecast'!BR18</f>
        <v>0</v>
      </c>
      <c r="BS3" s="48">
        <f>'03_Consumption Forecast'!BS18</f>
        <v>0</v>
      </c>
      <c r="BT3" s="48">
        <f>'03_Consumption Forecast'!BT18</f>
        <v>0</v>
      </c>
      <c r="BU3" s="48">
        <f>'03_Consumption Forecast'!BU18</f>
        <v>0</v>
      </c>
      <c r="BV3" s="48">
        <f>'03_Consumption Forecast'!BV18</f>
        <v>0</v>
      </c>
      <c r="BW3" s="48">
        <f>'03_Consumption Forecast'!BW18</f>
        <v>0</v>
      </c>
      <c r="BX3" s="48">
        <f>'03_Consumption Forecast'!BX18</f>
        <v>0</v>
      </c>
      <c r="BY3" s="48">
        <f>'03_Consumption Forecast'!BY18</f>
        <v>0</v>
      </c>
      <c r="BZ3" s="48">
        <f>'03_Consumption Forecast'!BZ18</f>
        <v>0</v>
      </c>
      <c r="CA3" s="48">
        <f>'03_Consumption Forecast'!CA18</f>
        <v>0</v>
      </c>
      <c r="CB3" s="48">
        <f>'03_Consumption Forecast'!CB18</f>
        <v>0</v>
      </c>
      <c r="CC3" s="48">
        <f>'03_Consumption Forecast'!CC18</f>
        <v>0</v>
      </c>
      <c r="CD3" s="48">
        <f>'03_Consumption Forecast'!CD18</f>
        <v>0</v>
      </c>
      <c r="CE3" s="48">
        <f>'03_Consumption Forecast'!CE18</f>
        <v>0</v>
      </c>
    </row>
    <row r="4" spans="1:83" x14ac:dyDescent="0.25">
      <c r="A4" s="48" t="s">
        <v>184</v>
      </c>
      <c r="B4" s="48" t="str">
        <f>'03_Consumption Forecast'!B20</f>
        <v>Useful [ktoe]</v>
      </c>
      <c r="C4" s="48" t="str">
        <f>'03_Consumption Forecast'!C20</f>
        <v>Kerosene</v>
      </c>
      <c r="D4" s="48">
        <f>'03_Consumption Forecast'!D20</f>
        <v>8.4389806662842997</v>
      </c>
      <c r="E4" s="48">
        <f>'03_Consumption Forecast'!E20</f>
        <v>8.4713837350395007</v>
      </c>
      <c r="F4" s="48">
        <f>'03_Consumption Forecast'!F20</f>
        <v>9.2772238408271992</v>
      </c>
      <c r="G4" s="48">
        <f>'03_Consumption Forecast'!G20</f>
        <v>8.2761714993440005</v>
      </c>
      <c r="H4" s="48">
        <f>'03_Consumption Forecast'!H20</f>
        <v>8.5605998710815001</v>
      </c>
      <c r="I4" s="48">
        <f>'03_Consumption Forecast'!I20</f>
        <v>9.3671883639828</v>
      </c>
      <c r="J4" s="48">
        <f>'03_Consumption Forecast'!J20</f>
        <v>9.9177354352561995</v>
      </c>
      <c r="K4" s="48">
        <f>'03_Consumption Forecast'!K20</f>
        <v>11.518920629194</v>
      </c>
      <c r="L4" s="48">
        <f>'03_Consumption Forecast'!L20</f>
        <v>12.079669711072601</v>
      </c>
      <c r="M4" s="48">
        <f>'03_Consumption Forecast'!M20</f>
        <v>12.1170983789644</v>
      </c>
      <c r="N4" s="48">
        <f>'03_Consumption Forecast'!N20</f>
        <v>11.0978552994792</v>
      </c>
      <c r="O4" s="48">
        <f>'03_Consumption Forecast'!O20</f>
        <v>10.602396773783999</v>
      </c>
      <c r="P4" s="48">
        <f>'03_Consumption Forecast'!P20</f>
        <v>11.4333125958129</v>
      </c>
      <c r="Q4" s="48">
        <f>'03_Consumption Forecast'!Q20</f>
        <v>9.8689845950266992</v>
      </c>
      <c r="R4" s="48">
        <f>'03_Consumption Forecast'!R20</f>
        <v>8.8298277307745998</v>
      </c>
      <c r="S4" s="48">
        <f>'03_Consumption Forecast'!S20</f>
        <v>7.5156917565547987</v>
      </c>
      <c r="T4" s="48">
        <f>'03_Consumption Forecast'!T20</f>
        <v>6.7317597328725007</v>
      </c>
      <c r="U4" s="48">
        <f>'03_Consumption Forecast'!U20</f>
        <v>7.5628815066224</v>
      </c>
      <c r="V4" s="48">
        <f>'03_Consumption Forecast'!V20</f>
        <v>7.8535102748772996</v>
      </c>
      <c r="W4" s="48">
        <f>'03_Consumption Forecast'!W20</f>
        <v>7.6026394768015999</v>
      </c>
      <c r="X4" s="48">
        <f>'03_Consumption Forecast'!X20</f>
        <v>7.6226606097320007</v>
      </c>
      <c r="Y4" s="48">
        <f>'03_Consumption Forecast'!Y20</f>
        <v>9.8264095114788006</v>
      </c>
      <c r="Z4" s="48">
        <f>'03_Consumption Forecast'!Z20</f>
        <v>7.6628652970128002</v>
      </c>
      <c r="AA4" s="48">
        <f>'03_Consumption Forecast'!AA20</f>
        <v>6.5855052712896009</v>
      </c>
      <c r="AB4" s="48">
        <f>'03_Consumption Forecast'!AB20</f>
        <v>6.0526674057454004</v>
      </c>
      <c r="AC4" s="48">
        <f>'03_Consumption Forecast'!AC20</f>
        <v>5.2411098879828</v>
      </c>
      <c r="AD4" s="48">
        <f>'03_Consumption Forecast'!AD20</f>
        <v>5.8080956372208004</v>
      </c>
      <c r="AE4" s="48">
        <f>'03_Consumption Forecast'!AE20</f>
        <v>6.6553326386567999</v>
      </c>
      <c r="AF4" s="48">
        <f>'03_Consumption Forecast'!AF20</f>
        <v>10.92784721398198</v>
      </c>
      <c r="AG4" s="48">
        <f>'03_Consumption Forecast'!AG20</f>
        <v>10.657516164943523</v>
      </c>
      <c r="AH4" s="48">
        <f>'03_Consumption Forecast'!AH20</f>
        <v>8.0700717170859466</v>
      </c>
      <c r="AI4" s="48">
        <f>'03_Consumption Forecast'!AI20</f>
        <v>8.7860173258242575</v>
      </c>
      <c r="AJ4" s="48">
        <f>'03_Consumption Forecast'!AJ20</f>
        <v>8.04173910263866</v>
      </c>
      <c r="AK4" s="48">
        <f>'03_Consumption Forecast'!AK20</f>
        <v>7.6148594293763958</v>
      </c>
      <c r="AL4" s="48">
        <f>'03_Consumption Forecast'!AL20</f>
        <v>7.5087165254036332</v>
      </c>
      <c r="AM4" s="48">
        <f>'03_Consumption Forecast'!AM20</f>
        <v>6.8873973422378398</v>
      </c>
      <c r="AN4" s="48">
        <f>'03_Consumption Forecast'!AN20</f>
        <v>7.0079421537945148</v>
      </c>
      <c r="AO4" s="48">
        <f>'03_Consumption Forecast'!AO20</f>
        <v>8.7077865911351235</v>
      </c>
      <c r="AP4" s="48">
        <f>'03_Consumption Forecast'!AP20</f>
        <v>9.199530319852478</v>
      </c>
      <c r="AQ4" s="48">
        <f>'03_Consumption Forecast'!AQ20</f>
        <v>9.1084196454783282</v>
      </c>
      <c r="AR4" s="48">
        <f>'03_Consumption Forecast'!AR20</f>
        <v>9.335998330771254</v>
      </c>
      <c r="AS4" s="48">
        <f>'03_Consumption Forecast'!AS20</f>
        <v>8.9164093118982972</v>
      </c>
      <c r="AT4" s="48">
        <f>'03_Consumption Forecast'!AT20</f>
        <v>7.8960954229285134</v>
      </c>
      <c r="AU4" s="48">
        <f>'03_Consumption Forecast'!AU20</f>
        <v>7.6826874385250399</v>
      </c>
      <c r="AV4" s="48">
        <f>'03_Consumption Forecast'!AV20</f>
        <v>7.823021986626097</v>
      </c>
      <c r="AW4" s="48">
        <f>'03_Consumption Forecast'!AW20</f>
        <v>7.9594171409162291</v>
      </c>
      <c r="AX4" s="48">
        <f>'03_Consumption Forecast'!AX20</f>
        <v>8.0911850030948447</v>
      </c>
      <c r="AY4" s="48">
        <f>'03_Consumption Forecast'!AY20</f>
        <v>8.217581353416179</v>
      </c>
      <c r="AZ4" s="48">
        <f>'03_Consumption Forecast'!AZ20</f>
        <v>8.3378018588731297</v>
      </c>
      <c r="BA4" s="48">
        <f>'03_Consumption Forecast'!BA20</f>
        <v>8.4509780485483574</v>
      </c>
      <c r="BB4" s="48">
        <f>'03_Consumption Forecast'!BB20</f>
        <v>8.5561730425836302</v>
      </c>
      <c r="BC4" s="48">
        <f>'03_Consumption Forecast'!BC20</f>
        <v>8.6523770204573722</v>
      </c>
      <c r="BD4" s="48">
        <f>'03_Consumption Forecast'!BD20</f>
        <v>8.7385024134575406</v>
      </c>
      <c r="BE4" s="48">
        <f>'03_Consumption Forecast'!BE20</f>
        <v>8.8133788053901103</v>
      </c>
      <c r="BF4" s="48">
        <f>'03_Consumption Forecast'!BF20</f>
        <v>8.8757475246704871</v>
      </c>
      <c r="BG4" s="48">
        <f>'03_Consumption Forecast'!BG20</f>
        <v>8.9242559100031915</v>
      </c>
      <c r="BH4" s="48">
        <f>'03_Consumption Forecast'!BH20</f>
        <v>8.9574512308619578</v>
      </c>
      <c r="BI4" s="48">
        <f>'03_Consumption Forecast'!BI20</f>
        <v>8.9737742429348657</v>
      </c>
      <c r="BJ4" s="48">
        <f>'03_Consumption Forecast'!BJ20</f>
        <v>8.9715523575946428</v>
      </c>
      <c r="BK4" s="48">
        <f>'03_Consumption Forecast'!BK20</f>
        <v>8.9489924032896102</v>
      </c>
      <c r="BL4" s="48">
        <f>'03_Consumption Forecast'!BL20</f>
        <v>8.904172955522661</v>
      </c>
      <c r="BM4" s="48">
        <f>'03_Consumption Forecast'!BM20</f>
        <v>8.835036210791074</v>
      </c>
      <c r="BN4" s="48">
        <f>'03_Consumption Forecast'!BN20</f>
        <v>8.739379378494716</v>
      </c>
      <c r="BO4" s="48">
        <f>'03_Consumption Forecast'!BO20</f>
        <v>8.6148455633812322</v>
      </c>
      <c r="BP4" s="48">
        <f>'03_Consumption Forecast'!BP20</f>
        <v>8.4589141095796343</v>
      </c>
      <c r="BQ4" s="48">
        <f>'03_Consumption Forecast'!BQ20</f>
        <v>8.2688903756743972</v>
      </c>
      <c r="BR4" s="48">
        <f>'03_Consumption Forecast'!BR20</f>
        <v>8.041894908586336</v>
      </c>
      <c r="BS4" s="48">
        <f>'03_Consumption Forecast'!BS20</f>
        <v>7.7748519822495599</v>
      </c>
      <c r="BT4" s="48">
        <f>'03_Consumption Forecast'!BT20</f>
        <v>7.46447746520065</v>
      </c>
      <c r="BU4" s="48">
        <f>'03_Consumption Forecast'!BU20</f>
        <v>7.1072659792222002</v>
      </c>
      <c r="BV4" s="48">
        <f>'03_Consumption Forecast'!BV20</f>
        <v>6.6994773091020301</v>
      </c>
      <c r="BW4" s="48">
        <f>'03_Consumption Forecast'!BW20</f>
        <v>6.2371220213766874</v>
      </c>
      <c r="BX4" s="48">
        <f>'03_Consumption Forecast'!BX20</f>
        <v>5.715946247616766</v>
      </c>
      <c r="BY4" s="48">
        <f>'03_Consumption Forecast'!BY20</f>
        <v>5.1314155853763115</v>
      </c>
      <c r="BZ4" s="48">
        <f>'03_Consumption Forecast'!BZ20</f>
        <v>4.4786980673621732</v>
      </c>
      <c r="CA4" s="48">
        <f>'03_Consumption Forecast'!CA20</f>
        <v>3.7526461466748944</v>
      </c>
      <c r="CB4" s="48">
        <f>'03_Consumption Forecast'!CB20</f>
        <v>2.9477776431231995</v>
      </c>
      <c r="CC4" s="48">
        <f>'03_Consumption Forecast'!CC20</f>
        <v>2.0582555926116566</v>
      </c>
      <c r="CD4" s="48">
        <f>'03_Consumption Forecast'!CD20</f>
        <v>1.0778669384375472</v>
      </c>
      <c r="CE4" s="48">
        <f>'03_Consumption Forecast'!CE20</f>
        <v>0</v>
      </c>
    </row>
    <row r="5" spans="1:83" x14ac:dyDescent="0.25">
      <c r="A5" s="48" t="s">
        <v>184</v>
      </c>
      <c r="B5" s="48" t="str">
        <f>'03_Consumption Forecast'!B21</f>
        <v>Primary [ktoe]</v>
      </c>
      <c r="C5" s="48" t="str">
        <f>'03_Consumption Forecast'!C21</f>
        <v>Kerosene</v>
      </c>
      <c r="D5" s="48">
        <f>'03_Consumption Forecast'!D21</f>
        <v>23.8200036448</v>
      </c>
      <c r="E5" s="48">
        <f>'03_Consumption Forecast'!E21</f>
        <v>23.911465072000002</v>
      </c>
      <c r="F5" s="48">
        <f>'03_Consumption Forecast'!F21</f>
        <v>26.1860424192</v>
      </c>
      <c r="G5" s="48">
        <f>'03_Consumption Forecast'!G21</f>
        <v>23.360455850666668</v>
      </c>
      <c r="H5" s="48">
        <f>'03_Consumption Forecast'!H21</f>
        <v>24.163287984</v>
      </c>
      <c r="I5" s="48">
        <f>'03_Consumption Forecast'!I21</f>
        <v>26.4399777408</v>
      </c>
      <c r="J5" s="48">
        <f>'03_Consumption Forecast'!J21</f>
        <v>27.993960829866666</v>
      </c>
      <c r="K5" s="48">
        <f>'03_Consumption Forecast'!K21</f>
        <v>32.513492117333335</v>
      </c>
      <c r="L5" s="48">
        <f>'03_Consumption Forecast'!L21</f>
        <v>34.096271566933339</v>
      </c>
      <c r="M5" s="48">
        <f>'03_Consumption Forecast'!M21</f>
        <v>34.201918331733332</v>
      </c>
      <c r="N5" s="48">
        <f>'03_Consumption Forecast'!N21</f>
        <v>31.324986291199998</v>
      </c>
      <c r="O5" s="48">
        <f>'03_Consumption Forecast'!O21</f>
        <v>29.926497024</v>
      </c>
      <c r="P5" s="48">
        <f>'03_Consumption Forecast'!P21</f>
        <v>32.271853494399998</v>
      </c>
      <c r="Q5" s="48">
        <f>'03_Consumption Forecast'!Q21</f>
        <v>27.856355917866665</v>
      </c>
      <c r="R5" s="48">
        <f>'03_Consumption Forecast'!R21</f>
        <v>24.923214905599998</v>
      </c>
      <c r="S5" s="48">
        <f>'03_Consumption Forecast'!S21</f>
        <v>21.213913399466662</v>
      </c>
      <c r="T5" s="48">
        <f>'03_Consumption Forecast'!T21</f>
        <v>19.001174160000001</v>
      </c>
      <c r="U5" s="48">
        <f>'03_Consumption Forecast'!U21</f>
        <v>21.347111953066666</v>
      </c>
      <c r="V5" s="48">
        <f>'03_Consumption Forecast'!V21</f>
        <v>22.167445426133334</v>
      </c>
      <c r="W5" s="48">
        <f>'03_Consumption Forecast'!W21</f>
        <v>21.459333444266665</v>
      </c>
      <c r="X5" s="48">
        <f>'03_Consumption Forecast'!X21</f>
        <v>21.515845418666668</v>
      </c>
      <c r="Y5" s="48">
        <f>'03_Consumption Forecast'!Y21</f>
        <v>27.736182796800001</v>
      </c>
      <c r="Z5" s="48">
        <f>'03_Consumption Forecast'!Z21</f>
        <v>21.6293278208</v>
      </c>
      <c r="AA5" s="48">
        <f>'03_Consumption Forecast'!AA21</f>
        <v>18.588353945600002</v>
      </c>
      <c r="AB5" s="48">
        <f>'03_Consumption Forecast'!AB21</f>
        <v>17.084357147733336</v>
      </c>
      <c r="AC5" s="48">
        <f>'03_Consumption Forecast'!AC21</f>
        <v>14.7936417408</v>
      </c>
      <c r="AD5" s="48">
        <f>'03_Consumption Forecast'!AD21</f>
        <v>16.394024908800002</v>
      </c>
      <c r="AE5" s="48">
        <f>'03_Consumption Forecast'!AE21</f>
        <v>18.785449804799999</v>
      </c>
      <c r="AF5" s="48">
        <f>'03_Consumption Forecast'!AF21</f>
        <v>30.845118712836147</v>
      </c>
      <c r="AG5" s="48">
        <f>'03_Consumption Forecast'!AG21</f>
        <v>30.082077911104591</v>
      </c>
      <c r="AH5" s="48">
        <f>'03_Consumption Forecast'!AH21</f>
        <v>22.77871526389259</v>
      </c>
      <c r="AI5" s="48">
        <f>'03_Consumption Forecast'!AI21</f>
        <v>24.799554946315272</v>
      </c>
      <c r="AJ5" s="48">
        <f>'03_Consumption Forecast'!AJ21</f>
        <v>22.698743167013948</v>
      </c>
      <c r="AK5" s="48">
        <f>'03_Consumption Forecast'!AK21</f>
        <v>21.493825680519066</v>
      </c>
      <c r="AL5" s="48">
        <f>'03_Consumption Forecast'!AL21</f>
        <v>21.194224998934132</v>
      </c>
      <c r="AM5" s="48">
        <f>'03_Consumption Forecast'!AM21</f>
        <v>19.440479399454077</v>
      </c>
      <c r="AN5" s="48">
        <f>'03_Consumption Forecast'!AN21</f>
        <v>19.780731138874877</v>
      </c>
      <c r="AO5" s="48">
        <f>'03_Consumption Forecast'!AO21</f>
        <v>24.578739606273615</v>
      </c>
      <c r="AP5" s="48">
        <f>'03_Consumption Forecast'!AP21</f>
        <v>25.966743427298166</v>
      </c>
      <c r="AQ5" s="48">
        <f>'03_Consumption Forecast'!AQ21</f>
        <v>25.709572960686824</v>
      </c>
      <c r="AR5" s="48">
        <f>'03_Consumption Forecast'!AR21</f>
        <v>26.351940247391738</v>
      </c>
      <c r="AS5" s="48">
        <f>'03_Consumption Forecast'!AS21</f>
        <v>25.167601480175136</v>
      </c>
      <c r="AT5" s="48">
        <f>'03_Consumption Forecast'!AT21</f>
        <v>22.287646955430223</v>
      </c>
      <c r="AU5" s="48">
        <f>'03_Consumption Forecast'!AU21</f>
        <v>21.685278118796973</v>
      </c>
      <c r="AV5" s="48">
        <f>'03_Consumption Forecast'!AV21</f>
        <v>22.081388689427108</v>
      </c>
      <c r="AW5" s="48">
        <f>'03_Consumption Forecast'!AW21</f>
        <v>22.466379863219487</v>
      </c>
      <c r="AX5" s="48">
        <f>'03_Consumption Forecast'!AX21</f>
        <v>22.838309967278384</v>
      </c>
      <c r="AY5" s="48">
        <f>'03_Consumption Forecast'!AY21</f>
        <v>23.195078354883808</v>
      </c>
      <c r="AZ5" s="48">
        <f>'03_Consumption Forecast'!AZ21</f>
        <v>23.534414702649745</v>
      </c>
      <c r="BA5" s="48">
        <f>'03_Consumption Forecast'!BA21</f>
        <v>23.853867650484911</v>
      </c>
      <c r="BB5" s="48">
        <f>'03_Consumption Forecast'!BB21</f>
        <v>24.150792746112391</v>
      </c>
      <c r="BC5" s="48">
        <f>'03_Consumption Forecast'!BC21</f>
        <v>24.422339653756367</v>
      </c>
      <c r="BD5" s="48">
        <f>'03_Consumption Forecast'!BD21</f>
        <v>24.665438584338123</v>
      </c>
      <c r="BE5" s="48">
        <f>'03_Consumption Forecast'!BE21</f>
        <v>24.87678590213315</v>
      </c>
      <c r="BF5" s="48">
        <f>'03_Consumption Forecast'!BF21</f>
        <v>25.052828860320684</v>
      </c>
      <c r="BG5" s="48">
        <f>'03_Consumption Forecast'!BG21</f>
        <v>25.189749415198211</v>
      </c>
      <c r="BH5" s="48">
        <f>'03_Consumption Forecast'!BH21</f>
        <v>25.28344706603005</v>
      </c>
      <c r="BI5" s="48">
        <f>'03_Consumption Forecast'!BI21</f>
        <v>25.329520664542269</v>
      </c>
      <c r="BJ5" s="48">
        <f>'03_Consumption Forecast'!BJ21</f>
        <v>25.323249134958857</v>
      </c>
      <c r="BK5" s="48">
        <f>'03_Consumption Forecast'!BK21</f>
        <v>25.25957104218643</v>
      </c>
      <c r="BL5" s="48">
        <f>'03_Consumption Forecast'!BL21</f>
        <v>25.133062942288539</v>
      </c>
      <c r="BM5" s="48">
        <f>'03_Consumption Forecast'!BM21</f>
        <v>24.937916445736473</v>
      </c>
      <c r="BN5" s="48">
        <f>'03_Consumption Forecast'!BN21</f>
        <v>24.667913920069765</v>
      </c>
      <c r="BO5" s="48">
        <f>'03_Consumption Forecast'!BO21</f>
        <v>24.316402754538188</v>
      </c>
      <c r="BP5" s="48">
        <f>'03_Consumption Forecast'!BP21</f>
        <v>23.876268105014404</v>
      </c>
      <c r="BQ5" s="48">
        <f>'03_Consumption Forecast'!BQ21</f>
        <v>23.339904032952344</v>
      </c>
      <c r="BR5" s="48">
        <f>'03_Consumption Forecast'!BR21</f>
        <v>22.699182947407845</v>
      </c>
      <c r="BS5" s="48">
        <f>'03_Consumption Forecast'!BS21</f>
        <v>21.945423254122424</v>
      </c>
      <c r="BT5" s="48">
        <f>'03_Consumption Forecast'!BT21</f>
        <v>21.069355110383771</v>
      </c>
      <c r="BU5" s="48">
        <f>'03_Consumption Forecast'!BU21</f>
        <v>20.061084178804833</v>
      </c>
      <c r="BV5" s="48">
        <f>'03_Consumption Forecast'!BV21</f>
        <v>18.910053267289843</v>
      </c>
      <c r="BW5" s="48">
        <f>'03_Consumption Forecast'!BW21</f>
        <v>17.605001736266562</v>
      </c>
      <c r="BX5" s="48">
        <f>'03_Consumption Forecast'!BX21</f>
        <v>16.133922547740717</v>
      </c>
      <c r="BY5" s="48">
        <f>'03_Consumption Forecast'!BY21</f>
        <v>14.484016823854809</v>
      </c>
      <c r="BZ5" s="48">
        <f>'03_Consumption Forecast'!BZ21</f>
        <v>12.641645775389392</v>
      </c>
      <c r="CA5" s="48">
        <f>'03_Consumption Forecast'!CA21</f>
        <v>10.592279853011963</v>
      </c>
      <c r="CB5" s="48">
        <f>'03_Consumption Forecast'!CB21</f>
        <v>8.3204449660353159</v>
      </c>
      <c r="CC5" s="48">
        <f>'03_Consumption Forecast'!CC21</f>
        <v>5.8096656049724809</v>
      </c>
      <c r="CD5" s="48">
        <f>'03_Consumption Forecast'!CD21</f>
        <v>3.0424046952457893</v>
      </c>
      <c r="CE5" s="48">
        <f>'03_Consumption Forecast'!CE21</f>
        <v>0</v>
      </c>
    </row>
    <row r="6" spans="1:83" x14ac:dyDescent="0.25">
      <c r="A6" s="48" t="s">
        <v>184</v>
      </c>
      <c r="B6" s="48" t="str">
        <f>'03_Consumption Forecast'!B23</f>
        <v>Useful [ktoe]</v>
      </c>
      <c r="C6" s="48" t="str">
        <f>'03_Consumption Forecast'!C23</f>
        <v>LPG</v>
      </c>
      <c r="D6" s="48">
        <f>'03_Consumption Forecast'!D23</f>
        <v>1.35</v>
      </c>
      <c r="E6" s="48">
        <f>'03_Consumption Forecast'!E23</f>
        <v>1.35</v>
      </c>
      <c r="F6" s="48">
        <f>'03_Consumption Forecast'!F23</f>
        <v>1.5840000000000001</v>
      </c>
      <c r="G6" s="48">
        <f>'03_Consumption Forecast'!G23</f>
        <v>1.5625396827</v>
      </c>
      <c r="H6" s="48">
        <f>'03_Consumption Forecast'!H23</f>
        <v>1.7337142858500001</v>
      </c>
      <c r="I6" s="48">
        <f>'03_Consumption Forecast'!I23</f>
        <v>1.89952380945</v>
      </c>
      <c r="J6" s="48">
        <f>'03_Consumption Forecast'!J23</f>
        <v>2.0599682539500002</v>
      </c>
      <c r="K6" s="48">
        <f>'03_Consumption Forecast'!K23</f>
        <v>1.8458730157500001</v>
      </c>
      <c r="L6" s="48">
        <f>'03_Consumption Forecast'!L23</f>
        <v>2.0009523811499998</v>
      </c>
      <c r="M6" s="48">
        <f>'03_Consumption Forecast'!M23</f>
        <v>1.9714444443000001</v>
      </c>
      <c r="N6" s="48">
        <f>'03_Consumption Forecast'!N23</f>
        <v>1.7653968252000001</v>
      </c>
      <c r="O6" s="48">
        <f>'03_Consumption Forecast'!O23</f>
        <v>1.56471428565</v>
      </c>
      <c r="P6" s="48">
        <f>'03_Consumption Forecast'!P23</f>
        <v>1.8829206351000001</v>
      </c>
      <c r="Q6" s="48">
        <f>'03_Consumption Forecast'!Q23</f>
        <v>2.3588888890500002</v>
      </c>
      <c r="R6" s="48">
        <f>'03_Consumption Forecast'!R23</f>
        <v>2.1555238095</v>
      </c>
      <c r="S6" s="48">
        <f>'03_Consumption Forecast'!S23</f>
        <v>2.2837777776000001</v>
      </c>
      <c r="T6" s="48">
        <f>'03_Consumption Forecast'!T23</f>
        <v>2.2462222221000001</v>
      </c>
      <c r="U6" s="48">
        <f>'03_Consumption Forecast'!U23</f>
        <v>2.8397142854999999</v>
      </c>
      <c r="V6" s="48">
        <f>'03_Consumption Forecast'!V23</f>
        <v>2.1711111111000001</v>
      </c>
      <c r="W6" s="48">
        <f>'03_Consumption Forecast'!W23</f>
        <v>1.9811587301999998</v>
      </c>
      <c r="X6" s="48">
        <f>'03_Consumption Forecast'!X23</f>
        <v>2.2457142855000001</v>
      </c>
      <c r="Y6" s="48">
        <f>'03_Consumption Forecast'!Y23</f>
        <v>2.2054761904500002</v>
      </c>
      <c r="Z6" s="48">
        <f>'03_Consumption Forecast'!Z23</f>
        <v>2.1652380953999999</v>
      </c>
      <c r="AA6" s="48">
        <f>'03_Consumption Forecast'!AA23</f>
        <v>3.6833333332499998</v>
      </c>
      <c r="AB6" s="48">
        <f>'03_Consumption Forecast'!AB23</f>
        <v>5.6666666655000002</v>
      </c>
      <c r="AC6" s="48">
        <f>'03_Consumption Forecast'!AC23</f>
        <v>6.0916666680000002</v>
      </c>
      <c r="AD6" s="48">
        <f>'03_Consumption Forecast'!AD23</f>
        <v>6.7999999994999998</v>
      </c>
      <c r="AE6" s="48">
        <f>'03_Consumption Forecast'!AE23</f>
        <v>5.2416666674999997</v>
      </c>
      <c r="AF6" s="48">
        <f>'03_Consumption Forecast'!AF23</f>
        <v>6.1390621036379276</v>
      </c>
      <c r="AG6" s="48">
        <f>'03_Consumption Forecast'!AG23</f>
        <v>6.2085292789881512</v>
      </c>
      <c r="AH6" s="48">
        <f>'03_Consumption Forecast'!AH23</f>
        <v>7.6164056424679307</v>
      </c>
      <c r="AI6" s="48">
        <f>'03_Consumption Forecast'!AI23</f>
        <v>8.186710033469387</v>
      </c>
      <c r="AJ6" s="48">
        <f>'03_Consumption Forecast'!AJ23</f>
        <v>8.2686718443117257</v>
      </c>
      <c r="AK6" s="48">
        <f>'03_Consumption Forecast'!AK23</f>
        <v>6.5366150245045089</v>
      </c>
      <c r="AL6" s="48">
        <f>'03_Consumption Forecast'!AL23</f>
        <v>7.3421059849226706</v>
      </c>
      <c r="AM6" s="48">
        <f>'03_Consumption Forecast'!AM23</f>
        <v>10.453325597488083</v>
      </c>
      <c r="AN6" s="48">
        <f>'03_Consumption Forecast'!AN23</f>
        <v>12.832472617132208</v>
      </c>
      <c r="AO6" s="48">
        <f>'03_Consumption Forecast'!AO23</f>
        <v>11.491423392815724</v>
      </c>
      <c r="AP6" s="48">
        <f>'03_Consumption Forecast'!AP23</f>
        <v>11.723402769819609</v>
      </c>
      <c r="AQ6" s="48">
        <f>'03_Consumption Forecast'!AQ23</f>
        <v>12.862691679946765</v>
      </c>
      <c r="AR6" s="48">
        <f>'03_Consumption Forecast'!AR23</f>
        <v>11.90551871002255</v>
      </c>
      <c r="AS6" s="48">
        <f>'03_Consumption Forecast'!AS23</f>
        <v>15.64215494218227</v>
      </c>
      <c r="AT6" s="48">
        <f>'03_Consumption Forecast'!AT23</f>
        <v>17.215286135351892</v>
      </c>
      <c r="AU6" s="48">
        <f>'03_Consumption Forecast'!AU23</f>
        <v>13.670000559895742</v>
      </c>
      <c r="AV6" s="48">
        <f>'03_Consumption Forecast'!AV23</f>
        <v>14.452590660420009</v>
      </c>
      <c r="AW6" s="48">
        <f>'03_Consumption Forecast'!AW23</f>
        <v>15.317616527155456</v>
      </c>
      <c r="AX6" s="48">
        <f>'03_Consumption Forecast'!AX23</f>
        <v>16.09611614323692</v>
      </c>
      <c r="AY6" s="48">
        <f>'03_Consumption Forecast'!AY23</f>
        <v>16.889731182763253</v>
      </c>
      <c r="AZ6" s="48">
        <f>'03_Consumption Forecast'!AZ23</f>
        <v>17.765406415105719</v>
      </c>
      <c r="BA6" s="48">
        <f>'03_Consumption Forecast'!BA23</f>
        <v>18.974854234952389</v>
      </c>
      <c r="BB6" s="48">
        <f>'03_Consumption Forecast'!BB23</f>
        <v>20.218529899272571</v>
      </c>
      <c r="BC6" s="48">
        <f>'03_Consumption Forecast'!BC23</f>
        <v>21.192725165626165</v>
      </c>
      <c r="BD6" s="48">
        <f>'03_Consumption Forecast'!BD23</f>
        <v>21.963562682290451</v>
      </c>
      <c r="BE6" s="48">
        <f>'03_Consumption Forecast'!BE23</f>
        <v>23.003704217776864</v>
      </c>
      <c r="BF6" s="48">
        <f>'03_Consumption Forecast'!BF23</f>
        <v>24.134773691716518</v>
      </c>
      <c r="BG6" s="48">
        <f>'03_Consumption Forecast'!BG23</f>
        <v>25.246338162581509</v>
      </c>
      <c r="BH6" s="48">
        <f>'03_Consumption Forecast'!BH23</f>
        <v>26.615902710476828</v>
      </c>
      <c r="BI6" s="48">
        <f>'03_Consumption Forecast'!BI23</f>
        <v>27.647271787009633</v>
      </c>
      <c r="BJ6" s="48">
        <f>'03_Consumption Forecast'!BJ23</f>
        <v>28.589552646447775</v>
      </c>
      <c r="BK6" s="48">
        <f>'03_Consumption Forecast'!BK23</f>
        <v>30.02900011247959</v>
      </c>
      <c r="BL6" s="48">
        <f>'03_Consumption Forecast'!BL23</f>
        <v>31.527737532640074</v>
      </c>
      <c r="BM6" s="48">
        <f>'03_Consumption Forecast'!BM23</f>
        <v>33.081189922686114</v>
      </c>
      <c r="BN6" s="48">
        <f>'03_Consumption Forecast'!BN23</f>
        <v>34.707863542692493</v>
      </c>
      <c r="BO6" s="48">
        <f>'03_Consumption Forecast'!BO23</f>
        <v>36.414225902493669</v>
      </c>
      <c r="BP6" s="48">
        <f>'03_Consumption Forecast'!BP23</f>
        <v>38.198144919048509</v>
      </c>
      <c r="BQ6" s="48">
        <f>'03_Consumption Forecast'!BQ23</f>
        <v>40.022054533633636</v>
      </c>
      <c r="BR6" s="48">
        <f>'03_Consumption Forecast'!BR23</f>
        <v>41.885856652884364</v>
      </c>
      <c r="BS6" s="48">
        <f>'03_Consumption Forecast'!BS23</f>
        <v>43.831893751418079</v>
      </c>
      <c r="BT6" s="48">
        <f>'03_Consumption Forecast'!BT23</f>
        <v>45.898227585165664</v>
      </c>
      <c r="BU6" s="48">
        <f>'03_Consumption Forecast'!BU23</f>
        <v>48.061311891351487</v>
      </c>
      <c r="BV6" s="48">
        <f>'03_Consumption Forecast'!BV23</f>
        <v>50.31977441736808</v>
      </c>
      <c r="BW6" s="48">
        <f>'03_Consumption Forecast'!BW23</f>
        <v>52.687518321553391</v>
      </c>
      <c r="BX6" s="48">
        <f>'03_Consumption Forecast'!BX23</f>
        <v>55.141286576271625</v>
      </c>
      <c r="BY6" s="48">
        <f>'03_Consumption Forecast'!BY23</f>
        <v>57.738432484309001</v>
      </c>
      <c r="BZ6" s="48">
        <f>'03_Consumption Forecast'!BZ23</f>
        <v>60.508210230791789</v>
      </c>
      <c r="CA6" s="48">
        <f>'03_Consumption Forecast'!CA23</f>
        <v>63.401355944641374</v>
      </c>
      <c r="CB6" s="48">
        <f>'03_Consumption Forecast'!CB23</f>
        <v>66.424038836891498</v>
      </c>
      <c r="CC6" s="48">
        <f>'03_Consumption Forecast'!CC23</f>
        <v>69.583790536313785</v>
      </c>
      <c r="CD6" s="48">
        <f>'03_Consumption Forecast'!CD23</f>
        <v>72.88643846706745</v>
      </c>
      <c r="CE6" s="48">
        <f>'03_Consumption Forecast'!CE23</f>
        <v>76.337588909404673</v>
      </c>
    </row>
    <row r="7" spans="1:83" x14ac:dyDescent="0.25">
      <c r="A7" s="48" t="s">
        <v>184</v>
      </c>
      <c r="B7" s="48" t="str">
        <f>'03_Consumption Forecast'!B24</f>
        <v>Primary [ktoe]</v>
      </c>
      <c r="C7" s="48" t="str">
        <f>'03_Consumption Forecast'!C24</f>
        <v>LPG</v>
      </c>
      <c r="D7" s="48">
        <f>'03_Consumption Forecast'!D24</f>
        <v>3.2</v>
      </c>
      <c r="E7" s="48">
        <f>'03_Consumption Forecast'!E24</f>
        <v>3.2</v>
      </c>
      <c r="F7" s="48">
        <f>'03_Consumption Forecast'!F24</f>
        <v>3.754666666666667</v>
      </c>
      <c r="G7" s="48">
        <f>'03_Consumption Forecast'!G24</f>
        <v>3.7037977664000001</v>
      </c>
      <c r="H7" s="48">
        <f>'03_Consumption Forecast'!H24</f>
        <v>4.109544973866667</v>
      </c>
      <c r="I7" s="48">
        <f>'03_Consumption Forecast'!I24</f>
        <v>4.5025749557333334</v>
      </c>
      <c r="J7" s="48">
        <f>'03_Consumption Forecast'!J24</f>
        <v>4.8828877130666672</v>
      </c>
      <c r="K7" s="48">
        <f>'03_Consumption Forecast'!K24</f>
        <v>4.3754027039999999</v>
      </c>
      <c r="L7" s="48">
        <f>'03_Consumption Forecast'!L24</f>
        <v>4.7429982367999992</v>
      </c>
      <c r="M7" s="48">
        <f>'03_Consumption Forecast'!M24</f>
        <v>4.6730534976000007</v>
      </c>
      <c r="N7" s="48">
        <f>'03_Consumption Forecast'!N24</f>
        <v>4.1846443263999999</v>
      </c>
      <c r="O7" s="48">
        <f>'03_Consumption Forecast'!O24</f>
        <v>3.7089523808</v>
      </c>
      <c r="P7" s="48">
        <f>'03_Consumption Forecast'!P24</f>
        <v>4.4632192831999999</v>
      </c>
      <c r="Q7" s="48">
        <f>'03_Consumption Forecast'!Q24</f>
        <v>5.5914403296000001</v>
      </c>
      <c r="R7" s="48">
        <f>'03_Consumption Forecast'!R24</f>
        <v>5.1093897706666667</v>
      </c>
      <c r="S7" s="48">
        <f>'03_Consumption Forecast'!S24</f>
        <v>5.4133991765333338</v>
      </c>
      <c r="T7" s="48">
        <f>'03_Consumption Forecast'!T24</f>
        <v>5.3243786005333336</v>
      </c>
      <c r="U7" s="48">
        <f>'03_Consumption Forecast'!U24</f>
        <v>6.7311746026666661</v>
      </c>
      <c r="V7" s="48">
        <f>'03_Consumption Forecast'!V24</f>
        <v>5.146337448533334</v>
      </c>
      <c r="W7" s="48">
        <f>'03_Consumption Forecast'!W24</f>
        <v>4.6960799530666657</v>
      </c>
      <c r="X7" s="48">
        <f>'03_Consumption Forecast'!X24</f>
        <v>5.3231746026666666</v>
      </c>
      <c r="Y7" s="48">
        <f>'03_Consumption Forecast'!Y24</f>
        <v>5.2277954144000001</v>
      </c>
      <c r="Z7" s="48">
        <f>'03_Consumption Forecast'!Z24</f>
        <v>5.1324162261333335</v>
      </c>
      <c r="AA7" s="48">
        <f>'03_Consumption Forecast'!AA24</f>
        <v>8.7308641973333323</v>
      </c>
      <c r="AB7" s="48">
        <f>'03_Consumption Forecast'!AB24</f>
        <v>13.432098762666667</v>
      </c>
      <c r="AC7" s="48">
        <f>'03_Consumption Forecast'!AC24</f>
        <v>14.439506176</v>
      </c>
      <c r="AD7" s="48">
        <f>'03_Consumption Forecast'!AD24</f>
        <v>16.118518517333332</v>
      </c>
      <c r="AE7" s="48">
        <f>'03_Consumption Forecast'!AE24</f>
        <v>12.424691359999999</v>
      </c>
      <c r="AF7" s="48">
        <f>'03_Consumption Forecast'!AF24</f>
        <v>14.551850912326939</v>
      </c>
      <c r="AG7" s="48">
        <f>'03_Consumption Forecast'!AG24</f>
        <v>14.716513846490432</v>
      </c>
      <c r="AH7" s="48">
        <f>'03_Consumption Forecast'!AH24</f>
        <v>18.053702263627688</v>
      </c>
      <c r="AI7" s="48">
        <f>'03_Consumption Forecast'!AI24</f>
        <v>19.405534894149657</v>
      </c>
      <c r="AJ7" s="48">
        <f>'03_Consumption Forecast'!AJ24</f>
        <v>19.59981474207224</v>
      </c>
      <c r="AK7" s="48">
        <f>'03_Consumption Forecast'!AK24</f>
        <v>15.49419857660328</v>
      </c>
      <c r="AL7" s="48">
        <f>'03_Consumption Forecast'!AL24</f>
        <v>17.403510482779662</v>
      </c>
      <c r="AM7" s="48">
        <f>'03_Consumption Forecast'!AM24</f>
        <v>24.778253268119901</v>
      </c>
      <c r="AN7" s="48">
        <f>'03_Consumption Forecast'!AN24</f>
        <v>30.417712870239306</v>
      </c>
      <c r="AO7" s="48">
        <f>'03_Consumption Forecast'!AO24</f>
        <v>27.238929523711345</v>
      </c>
      <c r="AP7" s="48">
        <f>'03_Consumption Forecast'!AP24</f>
        <v>27.788806565498334</v>
      </c>
      <c r="AQ7" s="48">
        <f>'03_Consumption Forecast'!AQ24</f>
        <v>30.489343241355296</v>
      </c>
      <c r="AR7" s="48">
        <f>'03_Consumption Forecast'!AR24</f>
        <v>28.220488794127526</v>
      </c>
      <c r="AS7" s="48">
        <f>'03_Consumption Forecast'!AS24</f>
        <v>37.077700603691305</v>
      </c>
      <c r="AT7" s="48">
        <f>'03_Consumption Forecast'!AT24</f>
        <v>40.806604172685965</v>
      </c>
      <c r="AU7" s="48">
        <f>'03_Consumption Forecast'!AU24</f>
        <v>32.402964290123244</v>
      </c>
      <c r="AV7" s="48">
        <f>'03_Consumption Forecast'!AV24</f>
        <v>34.257992676551133</v>
      </c>
      <c r="AW7" s="48">
        <f>'03_Consumption Forecast'!AW24</f>
        <v>36.308424360664787</v>
      </c>
      <c r="AX7" s="48">
        <f>'03_Consumption Forecast'!AX24</f>
        <v>38.153756783968994</v>
      </c>
      <c r="AY7" s="48">
        <f>'03_Consumption Forecast'!AY24</f>
        <v>40.034918359142523</v>
      </c>
      <c r="AZ7" s="48">
        <f>'03_Consumption Forecast'!AZ24</f>
        <v>42.110592983954298</v>
      </c>
      <c r="BA7" s="48">
        <f>'03_Consumption Forecast'!BA24</f>
        <v>44.977432260627886</v>
      </c>
      <c r="BB7" s="48">
        <f>'03_Consumption Forecast'!BB24</f>
        <v>47.92540420568313</v>
      </c>
      <c r="BC7" s="48">
        <f>'03_Consumption Forecast'!BC24</f>
        <v>50.234607800002763</v>
      </c>
      <c r="BD7" s="48">
        <f>'03_Consumption Forecast'!BD24</f>
        <v>52.061778209873665</v>
      </c>
      <c r="BE7" s="48">
        <f>'03_Consumption Forecast'!BE24</f>
        <v>54.527298886582194</v>
      </c>
      <c r="BF7" s="48">
        <f>'03_Consumption Forecast'!BF24</f>
        <v>57.208352454439151</v>
      </c>
      <c r="BG7" s="48">
        <f>'03_Consumption Forecast'!BG24</f>
        <v>59.843171940933949</v>
      </c>
      <c r="BH7" s="48">
        <f>'03_Consumption Forecast'!BH24</f>
        <v>63.0895471655747</v>
      </c>
      <c r="BI7" s="48">
        <f>'03_Consumption Forecast'!BI24</f>
        <v>65.534273865504318</v>
      </c>
      <c r="BJ7" s="48">
        <f>'03_Consumption Forecast'!BJ24</f>
        <v>67.767828495283609</v>
      </c>
      <c r="BK7" s="48">
        <f>'03_Consumption Forecast'!BK24</f>
        <v>71.179852118470137</v>
      </c>
      <c r="BL7" s="48">
        <f>'03_Consumption Forecast'!BL24</f>
        <v>74.732414892183883</v>
      </c>
      <c r="BM7" s="48">
        <f>'03_Consumption Forecast'!BM24</f>
        <v>78.414672409330052</v>
      </c>
      <c r="BN7" s="48">
        <f>'03_Consumption Forecast'!BN24</f>
        <v>82.270491360456276</v>
      </c>
      <c r="BO7" s="48">
        <f>'03_Consumption Forecast'!BO24</f>
        <v>86.315202139244249</v>
      </c>
      <c r="BP7" s="48">
        <f>'03_Consumption Forecast'!BP24</f>
        <v>90.543750919226099</v>
      </c>
      <c r="BQ7" s="48">
        <f>'03_Consumption Forecast'!BQ24</f>
        <v>94.86709222787232</v>
      </c>
      <c r="BR7" s="48">
        <f>'03_Consumption Forecast'!BR24</f>
        <v>99.284993547577756</v>
      </c>
      <c r="BS7" s="48">
        <f>'03_Consumption Forecast'!BS24</f>
        <v>103.8978222255836</v>
      </c>
      <c r="BT7" s="48">
        <f>'03_Consumption Forecast'!BT24</f>
        <v>108.79579872039268</v>
      </c>
      <c r="BU7" s="48">
        <f>'03_Consumption Forecast'!BU24</f>
        <v>113.9231096683887</v>
      </c>
      <c r="BV7" s="48">
        <f>'03_Consumption Forecast'!BV24</f>
        <v>119.27650232265026</v>
      </c>
      <c r="BW7" s="48">
        <f>'03_Consumption Forecast'!BW24</f>
        <v>124.88893231775619</v>
      </c>
      <c r="BX7" s="48">
        <f>'03_Consumption Forecast'!BX24</f>
        <v>130.70527188449572</v>
      </c>
      <c r="BY7" s="48">
        <f>'03_Consumption Forecast'!BY24</f>
        <v>136.86146959243615</v>
      </c>
      <c r="BZ7" s="48">
        <f>'03_Consumption Forecast'!BZ24</f>
        <v>143.42686869521017</v>
      </c>
      <c r="CA7" s="48">
        <f>'03_Consumption Forecast'!CA24</f>
        <v>150.28469557248326</v>
      </c>
      <c r="CB7" s="48">
        <f>'03_Consumption Forecast'!CB24</f>
        <v>157.44957353929837</v>
      </c>
      <c r="CC7" s="48">
        <f>'03_Consumption Forecast'!CC24</f>
        <v>164.93935534533637</v>
      </c>
      <c r="CD7" s="48">
        <f>'03_Consumption Forecast'!CD24</f>
        <v>172.76785414415988</v>
      </c>
      <c r="CE7" s="48">
        <f>'03_Consumption Forecast'!CE24</f>
        <v>180.94835889636664</v>
      </c>
    </row>
    <row r="8" spans="1:83" x14ac:dyDescent="0.25">
      <c r="A8" s="48" t="s">
        <v>184</v>
      </c>
      <c r="B8" s="48" t="str">
        <f>'03_Consumption Forecast'!B26</f>
        <v>Useful [ktoe]</v>
      </c>
      <c r="C8" s="48" t="str">
        <f>'03_Consumption Forecast'!C26</f>
        <v>Wood</v>
      </c>
      <c r="D8" s="48">
        <f>'03_Consumption Forecast'!D26</f>
        <v>102.12</v>
      </c>
      <c r="E8" s="48">
        <f>'03_Consumption Forecast'!E26</f>
        <v>104.04</v>
      </c>
      <c r="F8" s="48">
        <f>'03_Consumption Forecast'!F26</f>
        <v>105.96</v>
      </c>
      <c r="G8" s="48">
        <f>'03_Consumption Forecast'!G26</f>
        <v>107.88</v>
      </c>
      <c r="H8" s="48">
        <f>'03_Consumption Forecast'!H26</f>
        <v>109.8</v>
      </c>
      <c r="I8" s="48">
        <f>'03_Consumption Forecast'!I26</f>
        <v>111.84</v>
      </c>
      <c r="J8" s="48">
        <f>'03_Consumption Forecast'!J26</f>
        <v>113.88</v>
      </c>
      <c r="K8" s="48">
        <f>'03_Consumption Forecast'!K26</f>
        <v>115.92</v>
      </c>
      <c r="L8" s="48">
        <f>'03_Consumption Forecast'!L26</f>
        <v>117.96</v>
      </c>
      <c r="M8" s="48">
        <f>'03_Consumption Forecast'!M26</f>
        <v>120.12</v>
      </c>
      <c r="N8" s="48">
        <f>'03_Consumption Forecast'!N26</f>
        <v>122.4</v>
      </c>
      <c r="O8" s="48">
        <f>'03_Consumption Forecast'!O26</f>
        <v>124.56</v>
      </c>
      <c r="P8" s="48">
        <f>'03_Consumption Forecast'!P26</f>
        <v>126.83999999999999</v>
      </c>
      <c r="Q8" s="48">
        <f>'03_Consumption Forecast'!Q26</f>
        <v>129.12</v>
      </c>
      <c r="R8" s="48">
        <f>'03_Consumption Forecast'!R26</f>
        <v>131.52000000000001</v>
      </c>
      <c r="S8" s="48">
        <f>'03_Consumption Forecast'!S26</f>
        <v>133.91999999999999</v>
      </c>
      <c r="T8" s="48">
        <f>'03_Consumption Forecast'!T26</f>
        <v>136.32</v>
      </c>
      <c r="U8" s="48">
        <f>'03_Consumption Forecast'!U26</f>
        <v>138.84</v>
      </c>
      <c r="V8" s="48">
        <f>'03_Consumption Forecast'!V26</f>
        <v>141.36000000000001</v>
      </c>
      <c r="W8" s="48">
        <f>'03_Consumption Forecast'!W26</f>
        <v>146.20833293000001</v>
      </c>
      <c r="X8" s="48">
        <f>'03_Consumption Forecast'!X26</f>
        <v>146.47333339100001</v>
      </c>
      <c r="Y8" s="48">
        <f>'03_Consumption Forecast'!Y26</f>
        <v>146.73857194799999</v>
      </c>
      <c r="Z8" s="48">
        <f>'03_Consumption Forecast'!Z26</f>
        <v>147.004047388</v>
      </c>
      <c r="AA8" s="48">
        <f>'03_Consumption Forecast'!AA26</f>
        <v>147.39107165999999</v>
      </c>
      <c r="AB8" s="48">
        <f>'03_Consumption Forecast'!AB26</f>
        <v>147.89999947800001</v>
      </c>
      <c r="AC8" s="48">
        <f>'03_Consumption Forecast'!AC26</f>
        <v>148.40964279900001</v>
      </c>
      <c r="AD8" s="48">
        <f>'03_Consumption Forecast'!AD26</f>
        <v>170.21166713299999</v>
      </c>
      <c r="AE8" s="48">
        <f>'03_Consumption Forecast'!AE26</f>
        <v>170.86535674199999</v>
      </c>
      <c r="AF8" s="48">
        <f>'03_Consumption Forecast'!AF26</f>
        <v>120.88757483091581</v>
      </c>
      <c r="AG8" s="48">
        <f>'03_Consumption Forecast'!AG26</f>
        <v>127.32036287813925</v>
      </c>
      <c r="AH8" s="48">
        <f>'03_Consumption Forecast'!AH26</f>
        <v>132.79427234042004</v>
      </c>
      <c r="AI8" s="48">
        <f>'03_Consumption Forecast'!AI26</f>
        <v>138.27562633767363</v>
      </c>
      <c r="AJ8" s="48">
        <f>'03_Consumption Forecast'!AJ26</f>
        <v>146.79201483912297</v>
      </c>
      <c r="AK8" s="48">
        <f>'03_Consumption Forecast'!AK26</f>
        <v>156.84244606019431</v>
      </c>
      <c r="AL8" s="48">
        <f>'03_Consumption Forecast'!AL26</f>
        <v>162.85708881859233</v>
      </c>
      <c r="AM8" s="48">
        <f>'03_Consumption Forecast'!AM26</f>
        <v>170.26632549800567</v>
      </c>
      <c r="AN8" s="48">
        <f>'03_Consumption Forecast'!AN26</f>
        <v>174.96320477572834</v>
      </c>
      <c r="AO8" s="48">
        <f>'03_Consumption Forecast'!AO26</f>
        <v>184.5249230322346</v>
      </c>
      <c r="AP8" s="48">
        <f>'03_Consumption Forecast'!AP26</f>
        <v>193.38917642990643</v>
      </c>
      <c r="AQ8" s="48">
        <f>'03_Consumption Forecast'!AQ26</f>
        <v>202.44000895032883</v>
      </c>
      <c r="AR8" s="48">
        <f>'03_Consumption Forecast'!AR26</f>
        <v>216.56326400068576</v>
      </c>
      <c r="AS8" s="48">
        <f>'03_Consumption Forecast'!AS26</f>
        <v>225.08481564264761</v>
      </c>
      <c r="AT8" s="48">
        <f>'03_Consumption Forecast'!AT26</f>
        <v>235.70847619122443</v>
      </c>
      <c r="AU8" s="48">
        <f>'03_Consumption Forecast'!AU26</f>
        <v>238.19909158911526</v>
      </c>
      <c r="AV8" s="48">
        <f>'03_Consumption Forecast'!AV26</f>
        <v>249.28018403072812</v>
      </c>
      <c r="AW8" s="48">
        <f>'03_Consumption Forecast'!AW26</f>
        <v>260.85775096192123</v>
      </c>
      <c r="AX8" s="48">
        <f>'03_Consumption Forecast'!AX26</f>
        <v>273.42740645082478</v>
      </c>
      <c r="AY8" s="48">
        <f>'03_Consumption Forecast'!AY26</f>
        <v>286.66374985994867</v>
      </c>
      <c r="AZ8" s="48">
        <f>'03_Consumption Forecast'!AZ26</f>
        <v>300.43490904686348</v>
      </c>
      <c r="BA8" s="48">
        <f>'03_Consumption Forecast'!BA26</f>
        <v>314.55660977875061</v>
      </c>
      <c r="BB8" s="48">
        <f>'03_Consumption Forecast'!BB26</f>
        <v>329.56584657505056</v>
      </c>
      <c r="BC8" s="48">
        <f>'03_Consumption Forecast'!BC26</f>
        <v>345.44933289779118</v>
      </c>
      <c r="BD8" s="48">
        <f>'03_Consumption Forecast'!BD26</f>
        <v>362.57252963325789</v>
      </c>
      <c r="BE8" s="48">
        <f>'03_Consumption Forecast'!BE26</f>
        <v>380.22067458028886</v>
      </c>
      <c r="BF8" s="48">
        <f>'03_Consumption Forecast'!BF26</f>
        <v>398.70953755585941</v>
      </c>
      <c r="BG8" s="48">
        <f>'03_Consumption Forecast'!BG26</f>
        <v>418.19041024431931</v>
      </c>
      <c r="BH8" s="48">
        <f>'03_Consumption Forecast'!BH26</f>
        <v>438.0598785416405</v>
      </c>
      <c r="BI8" s="48">
        <f>'03_Consumption Forecast'!BI26</f>
        <v>459.17335148235122</v>
      </c>
      <c r="BJ8" s="48">
        <f>'03_Consumption Forecast'!BJ26</f>
        <v>481.49946056084576</v>
      </c>
      <c r="BK8" s="48">
        <f>'03_Consumption Forecast'!BK26</f>
        <v>504.62806534957156</v>
      </c>
      <c r="BL8" s="48">
        <f>'03_Consumption Forecast'!BL26</f>
        <v>528.91805910412802</v>
      </c>
      <c r="BM8" s="48">
        <f>'03_Consumption Forecast'!BM26</f>
        <v>554.43614085314402</v>
      </c>
      <c r="BN8" s="48">
        <f>'03_Consumption Forecast'!BN26</f>
        <v>581.18754917466595</v>
      </c>
      <c r="BO8" s="48">
        <f>'03_Consumption Forecast'!BO26</f>
        <v>609.22362072861029</v>
      </c>
      <c r="BP8" s="48">
        <f>'03_Consumption Forecast'!BP26</f>
        <v>638.62014095998131</v>
      </c>
      <c r="BQ8" s="48">
        <f>'03_Consumption Forecast'!BQ26</f>
        <v>669.48753381313566</v>
      </c>
      <c r="BR8" s="48">
        <f>'03_Consumption Forecast'!BR26</f>
        <v>701.87410250450921</v>
      </c>
      <c r="BS8" s="48">
        <f>'03_Consumption Forecast'!BS26</f>
        <v>735.83566777735336</v>
      </c>
      <c r="BT8" s="48">
        <f>'03_Consumption Forecast'!BT26</f>
        <v>771.38350786111062</v>
      </c>
      <c r="BU8" s="48">
        <f>'03_Consumption Forecast'!BU26</f>
        <v>808.63013142195632</v>
      </c>
      <c r="BV8" s="48">
        <f>'03_Consumption Forecast'!BV26</f>
        <v>847.65709328187415</v>
      </c>
      <c r="BW8" s="48">
        <f>'03_Consumption Forecast'!BW26</f>
        <v>888.53435773895353</v>
      </c>
      <c r="BX8" s="48">
        <f>'03_Consumption Forecast'!BX26</f>
        <v>931.42443243885839</v>
      </c>
      <c r="BY8" s="48">
        <f>'03_Consumption Forecast'!BY26</f>
        <v>976.38929996449144</v>
      </c>
      <c r="BZ8" s="48">
        <f>'03_Consumption Forecast'!BZ26</f>
        <v>1023.5025909045353</v>
      </c>
      <c r="CA8" s="48">
        <f>'03_Consumption Forecast'!CA26</f>
        <v>1072.9038932051521</v>
      </c>
      <c r="CB8" s="48">
        <f>'03_Consumption Forecast'!CB26</f>
        <v>1124.6989864616526</v>
      </c>
      <c r="CC8" s="48">
        <f>'03_Consumption Forecast'!CC26</f>
        <v>1178.9967227772586</v>
      </c>
      <c r="CD8" s="48">
        <f>'03_Consumption Forecast'!CD26</f>
        <v>1235.9179776968394</v>
      </c>
      <c r="CE8" s="48">
        <f>'03_Consumption Forecast'!CE26</f>
        <v>1295.590615609425</v>
      </c>
    </row>
    <row r="9" spans="1:83" x14ac:dyDescent="0.25">
      <c r="A9" s="48" t="s">
        <v>184</v>
      </c>
      <c r="B9" s="48" t="str">
        <f>'03_Consumption Forecast'!B27</f>
        <v>Primary [ktoe]</v>
      </c>
      <c r="C9" s="48" t="str">
        <f>'03_Consumption Forecast'!C27</f>
        <v>Wood</v>
      </c>
      <c r="D9" s="48">
        <f>'03_Consumption Forecast'!D27</f>
        <v>816.96</v>
      </c>
      <c r="E9" s="48">
        <f>'03_Consumption Forecast'!E27</f>
        <v>832.32</v>
      </c>
      <c r="F9" s="48">
        <f>'03_Consumption Forecast'!F27</f>
        <v>847.68</v>
      </c>
      <c r="G9" s="48">
        <f>'03_Consumption Forecast'!G27</f>
        <v>863.04</v>
      </c>
      <c r="H9" s="48">
        <f>'03_Consumption Forecast'!H27</f>
        <v>878.4</v>
      </c>
      <c r="I9" s="48">
        <f>'03_Consumption Forecast'!I27</f>
        <v>894.72</v>
      </c>
      <c r="J9" s="48">
        <f>'03_Consumption Forecast'!J27</f>
        <v>911.04</v>
      </c>
      <c r="K9" s="48">
        <f>'03_Consumption Forecast'!K27</f>
        <v>927.36</v>
      </c>
      <c r="L9" s="48">
        <f>'03_Consumption Forecast'!L27</f>
        <v>943.68</v>
      </c>
      <c r="M9" s="48">
        <f>'03_Consumption Forecast'!M27</f>
        <v>960.96</v>
      </c>
      <c r="N9" s="48">
        <f>'03_Consumption Forecast'!N27</f>
        <v>979.2</v>
      </c>
      <c r="O9" s="48">
        <f>'03_Consumption Forecast'!O27</f>
        <v>996.48</v>
      </c>
      <c r="P9" s="48">
        <f>'03_Consumption Forecast'!P27</f>
        <v>1014.7199999999999</v>
      </c>
      <c r="Q9" s="48">
        <f>'03_Consumption Forecast'!Q27</f>
        <v>1032.96</v>
      </c>
      <c r="R9" s="48">
        <f>'03_Consumption Forecast'!R27</f>
        <v>1052.1600000000001</v>
      </c>
      <c r="S9" s="48">
        <f>'03_Consumption Forecast'!S27</f>
        <v>1071.3599999999999</v>
      </c>
      <c r="T9" s="48">
        <f>'03_Consumption Forecast'!T27</f>
        <v>1090.56</v>
      </c>
      <c r="U9" s="48">
        <f>'03_Consumption Forecast'!U27</f>
        <v>1110.72</v>
      </c>
      <c r="V9" s="48">
        <f>'03_Consumption Forecast'!V27</f>
        <v>1130.8800000000001</v>
      </c>
      <c r="W9" s="48">
        <f>'03_Consumption Forecast'!W27</f>
        <v>1162.3824003975092</v>
      </c>
      <c r="X9" s="48">
        <f>'03_Consumption Forecast'!X27</f>
        <v>1163.4541195290872</v>
      </c>
      <c r="Y9" s="48">
        <f>'03_Consumption Forecast'!Y27</f>
        <v>1164.5258246539313</v>
      </c>
      <c r="Z9" s="48">
        <f>'03_Consumption Forecast'!Z27</f>
        <v>1165.5975061914289</v>
      </c>
      <c r="AA9" s="48">
        <f>'03_Consumption Forecast'!AA27</f>
        <v>1167.6301959220625</v>
      </c>
      <c r="AB9" s="48">
        <f>'03_Consumption Forecast'!AB27</f>
        <v>1170.6241478358211</v>
      </c>
      <c r="AC9" s="48">
        <f>'03_Consumption Forecast'!AC27</f>
        <v>1173.6184589930524</v>
      </c>
      <c r="AD9" s="48">
        <f>'03_Consumption Forecast'!AD27</f>
        <v>1344.8380337081908</v>
      </c>
      <c r="AE9" s="48">
        <f>'03_Consumption Forecast'!AE27</f>
        <v>1348.8102590290387</v>
      </c>
      <c r="AF9" s="48">
        <f>'03_Consumption Forecast'!AF27</f>
        <v>953.4436533648435</v>
      </c>
      <c r="AG9" s="48">
        <f>'03_Consumption Forecast'!AG27</f>
        <v>1003.2937280027483</v>
      </c>
      <c r="AH9" s="48">
        <f>'03_Consumption Forecast'!AH27</f>
        <v>1045.5065868664269</v>
      </c>
      <c r="AI9" s="48">
        <f>'03_Consumption Forecast'!AI27</f>
        <v>1087.7036889072149</v>
      </c>
      <c r="AJ9" s="48">
        <f>'03_Consumption Forecast'!AJ27</f>
        <v>1153.6797573434067</v>
      </c>
      <c r="AK9" s="48">
        <f>'03_Consumption Forecast'!AK27</f>
        <v>1231.5857562637952</v>
      </c>
      <c r="AL9" s="48">
        <f>'03_Consumption Forecast'!AL27</f>
        <v>1271.9690618306183</v>
      </c>
      <c r="AM9" s="48">
        <f>'03_Consumption Forecast'!AM27</f>
        <v>1322.7565506594167</v>
      </c>
      <c r="AN9" s="48">
        <f>'03_Consumption Forecast'!AN27</f>
        <v>1352.0460161369977</v>
      </c>
      <c r="AO9" s="48">
        <f>'03_Consumption Forecast'!AO27</f>
        <v>1418.4223152820546</v>
      </c>
      <c r="AP9" s="48">
        <f>'03_Consumption Forecast'!AP27</f>
        <v>1478.7696093281359</v>
      </c>
      <c r="AQ9" s="48">
        <f>'03_Consumption Forecast'!AQ27</f>
        <v>1539.9068856162694</v>
      </c>
      <c r="AR9" s="48">
        <f>'03_Consumption Forecast'!AR27</f>
        <v>1638.7943863462528</v>
      </c>
      <c r="AS9" s="48">
        <f>'03_Consumption Forecast'!AS27</f>
        <v>1694.4904565318516</v>
      </c>
      <c r="AT9" s="48">
        <f>'03_Consumption Forecast'!AT27</f>
        <v>1753.7833049942296</v>
      </c>
      <c r="AU9" s="48">
        <f>'03_Consumption Forecast'!AU27</f>
        <v>1772.3146695618696</v>
      </c>
      <c r="AV9" s="48">
        <f>'03_Consumption Forecast'!AV27</f>
        <v>1854.7632740381557</v>
      </c>
      <c r="AW9" s="48">
        <f>'03_Consumption Forecast'!AW27</f>
        <v>1940.9058851333425</v>
      </c>
      <c r="AX9" s="48">
        <f>'03_Consumption Forecast'!AX27</f>
        <v>2034.4301075210178</v>
      </c>
      <c r="AY9" s="48">
        <f>'03_Consumption Forecast'!AY27</f>
        <v>2132.9148055055707</v>
      </c>
      <c r="AZ9" s="48">
        <f>'03_Consumption Forecast'!AZ27</f>
        <v>2235.3787875510675</v>
      </c>
      <c r="BA9" s="48">
        <f>'03_Consumption Forecast'!BA27</f>
        <v>2340.4509656157043</v>
      </c>
      <c r="BB9" s="48">
        <f>'03_Consumption Forecast'!BB27</f>
        <v>2452.1268346357929</v>
      </c>
      <c r="BC9" s="48">
        <f>'03_Consumption Forecast'!BC27</f>
        <v>2570.3075364418987</v>
      </c>
      <c r="BD9" s="48">
        <f>'03_Consumption Forecast'!BD27</f>
        <v>2697.7122740569785</v>
      </c>
      <c r="BE9" s="48">
        <f>'03_Consumption Forecast'!BE27</f>
        <v>2829.0228763414352</v>
      </c>
      <c r="BF9" s="48">
        <f>'03_Consumption Forecast'!BF27</f>
        <v>2966.5888211001447</v>
      </c>
      <c r="BG9" s="48">
        <f>'03_Consumption Forecast'!BG27</f>
        <v>3111.5357905083283</v>
      </c>
      <c r="BH9" s="48">
        <f>'03_Consumption Forecast'!BH27</f>
        <v>3259.3740962919683</v>
      </c>
      <c r="BI9" s="48">
        <f>'03_Consumption Forecast'!BI27</f>
        <v>3416.4683890055899</v>
      </c>
      <c r="BJ9" s="48">
        <f>'03_Consumption Forecast'!BJ27</f>
        <v>3582.5852720301027</v>
      </c>
      <c r="BK9" s="48">
        <f>'03_Consumption Forecast'!BK27</f>
        <v>3754.6731052795503</v>
      </c>
      <c r="BL9" s="48">
        <f>'03_Consumption Forecast'!BL27</f>
        <v>3935.402225477143</v>
      </c>
      <c r="BM9" s="48">
        <f>'03_Consumption Forecast'!BM27</f>
        <v>4125.2689051573216</v>
      </c>
      <c r="BN9" s="48">
        <f>'03_Consumption Forecast'!BN27</f>
        <v>4324.3121218353126</v>
      </c>
      <c r="BO9" s="48">
        <f>'03_Consumption Forecast'!BO27</f>
        <v>4532.9138447069217</v>
      </c>
      <c r="BP9" s="48">
        <f>'03_Consumption Forecast'!BP27</f>
        <v>4751.6379535712895</v>
      </c>
      <c r="BQ9" s="48">
        <f>'03_Consumption Forecast'!BQ27</f>
        <v>4981.3060551572598</v>
      </c>
      <c r="BR9" s="48">
        <f>'03_Consumption Forecast'!BR27</f>
        <v>5222.2775483966461</v>
      </c>
      <c r="BS9" s="48">
        <f>'03_Consumption Forecast'!BS27</f>
        <v>5474.9677662005461</v>
      </c>
      <c r="BT9" s="48">
        <f>'03_Consumption Forecast'!BT27</f>
        <v>5739.4606239665973</v>
      </c>
      <c r="BU9" s="48">
        <f>'03_Consumption Forecast'!BU27</f>
        <v>6016.5932397466995</v>
      </c>
      <c r="BV9" s="48">
        <f>'03_Consumption Forecast'!BV27</f>
        <v>6306.9724202520401</v>
      </c>
      <c r="BW9" s="48">
        <f>'03_Consumption Forecast'!BW27</f>
        <v>6611.1187331767378</v>
      </c>
      <c r="BX9" s="48">
        <f>'03_Consumption Forecast'!BX27</f>
        <v>6930.241312789125</v>
      </c>
      <c r="BY9" s="48">
        <f>'03_Consumption Forecast'!BY27</f>
        <v>7264.8013390215137</v>
      </c>
      <c r="BZ9" s="48">
        <f>'03_Consumption Forecast'!BZ27</f>
        <v>7615.3466585158876</v>
      </c>
      <c r="CA9" s="48">
        <f>'03_Consumption Forecast'!CA27</f>
        <v>7982.9158720621444</v>
      </c>
      <c r="CB9" s="48">
        <f>'03_Consumption Forecast'!CB27</f>
        <v>8368.2960302206302</v>
      </c>
      <c r="CC9" s="48">
        <f>'03_Consumption Forecast'!CC27</f>
        <v>8772.2970444736511</v>
      </c>
      <c r="CD9" s="48">
        <f>'03_Consumption Forecast'!CD27</f>
        <v>9195.8182864348182</v>
      </c>
      <c r="CE9" s="48">
        <f>'03_Consumption Forecast'!CE27</f>
        <v>9639.8111280463181</v>
      </c>
    </row>
    <row r="10" spans="1:83" x14ac:dyDescent="0.25">
      <c r="A10" s="48" t="s">
        <v>184</v>
      </c>
      <c r="B10" s="48" t="str">
        <f>'03_Consumption Forecast'!B29</f>
        <v>Useful [ktoe]</v>
      </c>
      <c r="C10" s="48" t="str">
        <f>'03_Consumption Forecast'!C29</f>
        <v>Electric</v>
      </c>
      <c r="D10" s="48">
        <f>'03_Consumption Forecast'!D29</f>
        <v>1.2079522601400006</v>
      </c>
      <c r="E10" s="48">
        <f>'03_Consumption Forecast'!E29</f>
        <v>1.3451200596388708</v>
      </c>
      <c r="F10" s="48">
        <f>'03_Consumption Forecast'!F29</f>
        <v>1.4881889771309542</v>
      </c>
      <c r="G10" s="48">
        <f>'03_Consumption Forecast'!G29</f>
        <v>1.6372200814349576</v>
      </c>
      <c r="H10" s="48">
        <f>'03_Consumption Forecast'!H29</f>
        <v>1.9042915853181055</v>
      </c>
      <c r="I10" s="48">
        <f>'03_Consumption Forecast'!I29</f>
        <v>2.1832263910376897</v>
      </c>
      <c r="J10" s="48">
        <f>'03_Consumption Forecast'!J29</f>
        <v>2.7097796291020266</v>
      </c>
      <c r="K10" s="48">
        <f>'03_Consumption Forecast'!K29</f>
        <v>3.0186678249721797</v>
      </c>
      <c r="L10" s="48">
        <f>'03_Consumption Forecast'!L29</f>
        <v>3.7109182210513363</v>
      </c>
      <c r="M10" s="48">
        <f>'03_Consumption Forecast'!M29</f>
        <v>2.2800274014009121</v>
      </c>
      <c r="N10" s="48">
        <f>'03_Consumption Forecast'!N29</f>
        <v>2.7228486034770554</v>
      </c>
      <c r="O10" s="48">
        <f>'03_Consumption Forecast'!O29</f>
        <v>3.0514348177846293</v>
      </c>
      <c r="P10" s="48">
        <f>'03_Consumption Forecast'!P29</f>
        <v>3.2568733123017464</v>
      </c>
      <c r="Q10" s="48">
        <f>'03_Consumption Forecast'!Q29</f>
        <v>3.4688846059723537</v>
      </c>
      <c r="R10" s="48">
        <f>'03_Consumption Forecast'!R29</f>
        <v>3.9711858813080974</v>
      </c>
      <c r="S10" s="48">
        <f>'03_Consumption Forecast'!S29</f>
        <v>4.2027119945701701</v>
      </c>
      <c r="T10" s="48">
        <f>'03_Consumption Forecast'!T29</f>
        <v>4.737103801240651</v>
      </c>
      <c r="U10" s="48">
        <f>'03_Consumption Forecast'!U29</f>
        <v>5.2908883192642815</v>
      </c>
      <c r="V10" s="48">
        <f>'03_Consumption Forecast'!V29</f>
        <v>5.709926414834066</v>
      </c>
      <c r="W10" s="48">
        <f>'03_Consumption Forecast'!W29</f>
        <v>6.7723618300825557</v>
      </c>
      <c r="X10" s="48">
        <f>'03_Consumption Forecast'!X29</f>
        <v>7.3918132027272314</v>
      </c>
      <c r="Y10" s="48">
        <f>'03_Consumption Forecast'!Y29</f>
        <v>7.8675239941008073</v>
      </c>
      <c r="Z10" s="48">
        <f>'03_Consumption Forecast'!Z29</f>
        <v>9.0256821502121181</v>
      </c>
      <c r="AA10" s="48">
        <f>'03_Consumption Forecast'!AA29</f>
        <v>8.8607026646782803</v>
      </c>
      <c r="AB10" s="48">
        <f>'03_Consumption Forecast'!AB29</f>
        <v>11.636181291632781</v>
      </c>
      <c r="AC10" s="48">
        <f>'03_Consumption Forecast'!AC29</f>
        <v>13.272819039470317</v>
      </c>
      <c r="AD10" s="48">
        <f>'03_Consumption Forecast'!AD29</f>
        <v>15.324467020423887</v>
      </c>
      <c r="AE10" s="48">
        <f>'03_Consumption Forecast'!AE29</f>
        <v>17.444387165036069</v>
      </c>
      <c r="AF10" s="48">
        <f>'03_Consumption Forecast'!AF29</f>
        <v>19.032193324284624</v>
      </c>
      <c r="AG10" s="48">
        <f>'03_Consumption Forecast'!AG29</f>
        <v>20.235104759700221</v>
      </c>
      <c r="AH10" s="48">
        <f>'03_Consumption Forecast'!AH29</f>
        <v>23.727710274469477</v>
      </c>
      <c r="AI10" s="48">
        <f>'03_Consumption Forecast'!AI29</f>
        <v>25.115840324412972</v>
      </c>
      <c r="AJ10" s="48">
        <f>'03_Consumption Forecast'!AJ29</f>
        <v>25.803755070604009</v>
      </c>
      <c r="AK10" s="48">
        <f>'03_Consumption Forecast'!AK29</f>
        <v>26.858792766841081</v>
      </c>
      <c r="AL10" s="48">
        <f>'03_Consumption Forecast'!AL29</f>
        <v>29.515039106568725</v>
      </c>
      <c r="AM10" s="48">
        <f>'03_Consumption Forecast'!AM29</f>
        <v>29.429910394464155</v>
      </c>
      <c r="AN10" s="48">
        <f>'03_Consumption Forecast'!AN29</f>
        <v>32.512135779360179</v>
      </c>
      <c r="AO10" s="48">
        <f>'03_Consumption Forecast'!AO29</f>
        <v>33.357219106831991</v>
      </c>
      <c r="AP10" s="48">
        <f>'03_Consumption Forecast'!AP29</f>
        <v>35.044694400282125</v>
      </c>
      <c r="AQ10" s="48">
        <f>'03_Consumption Forecast'!AQ29</f>
        <v>36.755137000035717</v>
      </c>
      <c r="AR10" s="48">
        <f>'03_Consumption Forecast'!AR29</f>
        <v>35.730221281396169</v>
      </c>
      <c r="AS10" s="48">
        <f>'03_Consumption Forecast'!AS29</f>
        <v>36.667379543454985</v>
      </c>
      <c r="AT10" s="48">
        <f>'03_Consumption Forecast'!AT29</f>
        <v>39.056502115447167</v>
      </c>
      <c r="AU10" s="48">
        <f>'03_Consumption Forecast'!AU29</f>
        <v>40.505793815682843</v>
      </c>
      <c r="AV10" s="48">
        <f>'03_Consumption Forecast'!AV29</f>
        <v>42.712401266242779</v>
      </c>
      <c r="AW10" s="48">
        <f>'03_Consumption Forecast'!AW29</f>
        <v>45.017048195968151</v>
      </c>
      <c r="AX10" s="48">
        <f>'03_Consumption Forecast'!AX29</f>
        <v>47.125643992567532</v>
      </c>
      <c r="AY10" s="48">
        <f>'03_Consumption Forecast'!AY29</f>
        <v>49.296074899887884</v>
      </c>
      <c r="AZ10" s="48">
        <f>'03_Consumption Forecast'!AZ29</f>
        <v>51.629036695096431</v>
      </c>
      <c r="BA10" s="48">
        <f>'03_Consumption Forecast'!BA29</f>
        <v>54.09457964484907</v>
      </c>
      <c r="BB10" s="48">
        <f>'03_Consumption Forecast'!BB29</f>
        <v>56.494545118929764</v>
      </c>
      <c r="BC10" s="48">
        <f>'03_Consumption Forecast'!BC29</f>
        <v>59.187108429605985</v>
      </c>
      <c r="BD10" s="48">
        <f>'03_Consumption Forecast'!BD29</f>
        <v>61.783846793576451</v>
      </c>
      <c r="BE10" s="48">
        <f>'03_Consumption Forecast'!BE29</f>
        <v>64.572096813838499</v>
      </c>
      <c r="BF10" s="48">
        <f>'03_Consumption Forecast'!BF29</f>
        <v>67.461876118641328</v>
      </c>
      <c r="BG10" s="48">
        <f>'03_Consumption Forecast'!BG29</f>
        <v>70.462017095572719</v>
      </c>
      <c r="BH10" s="48">
        <f>'03_Consumption Forecast'!BH29</f>
        <v>73.950509261639723</v>
      </c>
      <c r="BI10" s="48">
        <f>'03_Consumption Forecast'!BI29</f>
        <v>77.722723851178444</v>
      </c>
      <c r="BJ10" s="48">
        <f>'03_Consumption Forecast'!BJ29</f>
        <v>81.618131448814921</v>
      </c>
      <c r="BK10" s="48">
        <f>'03_Consumption Forecast'!BK29</f>
        <v>85.520577775949832</v>
      </c>
      <c r="BL10" s="48">
        <f>'03_Consumption Forecast'!BL29</f>
        <v>89.57188936669256</v>
      </c>
      <c r="BM10" s="48">
        <f>'03_Consumption Forecast'!BM29</f>
        <v>93.775806924485849</v>
      </c>
      <c r="BN10" s="48">
        <f>'03_Consumption Forecast'!BN29</f>
        <v>98.177617221298746</v>
      </c>
      <c r="BO10" s="48">
        <f>'03_Consumption Forecast'!BO29</f>
        <v>102.79186679226585</v>
      </c>
      <c r="BP10" s="48">
        <f>'03_Consumption Forecast'!BP29</f>
        <v>107.6207316239278</v>
      </c>
      <c r="BQ10" s="48">
        <f>'03_Consumption Forecast'!BQ29</f>
        <v>112.67082903942945</v>
      </c>
      <c r="BR10" s="48">
        <f>'03_Consumption Forecast'!BR29</f>
        <v>117.9772502376761</v>
      </c>
      <c r="BS10" s="48">
        <f>'03_Consumption Forecast'!BS29</f>
        <v>123.52913311130095</v>
      </c>
      <c r="BT10" s="48">
        <f>'03_Consumption Forecast'!BT29</f>
        <v>129.36863607636715</v>
      </c>
      <c r="BU10" s="48">
        <f>'03_Consumption Forecast'!BU29</f>
        <v>135.50269417546559</v>
      </c>
      <c r="BV10" s="48">
        <f>'03_Consumption Forecast'!BV29</f>
        <v>141.95163277908472</v>
      </c>
      <c r="BW10" s="48">
        <f>'03_Consumption Forecast'!BW29</f>
        <v>148.73692447541526</v>
      </c>
      <c r="BX10" s="48">
        <f>'03_Consumption Forecast'!BX29</f>
        <v>155.82972305645887</v>
      </c>
      <c r="BY10" s="48">
        <f>'03_Consumption Forecast'!BY29</f>
        <v>163.22640483409026</v>
      </c>
      <c r="BZ10" s="48">
        <f>'03_Consumption Forecast'!BZ29</f>
        <v>170.94536013944554</v>
      </c>
      <c r="CA10" s="48">
        <f>'03_Consumption Forecast'!CA29</f>
        <v>179.0233702893558</v>
      </c>
      <c r="CB10" s="48">
        <f>'03_Consumption Forecast'!CB29</f>
        <v>187.48170238470894</v>
      </c>
      <c r="CC10" s="48">
        <f>'03_Consumption Forecast'!CC29</f>
        <v>196.34359281048449</v>
      </c>
      <c r="CD10" s="48">
        <f>'03_Consumption Forecast'!CD29</f>
        <v>205.6286707318138</v>
      </c>
      <c r="CE10" s="48">
        <f>'03_Consumption Forecast'!CE29</f>
        <v>215.35683222928839</v>
      </c>
    </row>
    <row r="11" spans="1:83" x14ac:dyDescent="0.25">
      <c r="A11" s="48" t="s">
        <v>184</v>
      </c>
      <c r="B11" s="48" t="str">
        <f>'03_Consumption Forecast'!B30</f>
        <v>Primary [ktoe]</v>
      </c>
      <c r="C11" s="48" t="str">
        <f>'03_Consumption Forecast'!C30</f>
        <v>Electric</v>
      </c>
      <c r="D11" s="48">
        <f>'03_Consumption Forecast'!D30</f>
        <v>3.248274985250422</v>
      </c>
      <c r="E11" s="48">
        <f>'03_Consumption Forecast'!E30</f>
        <v>3.1492890285195787</v>
      </c>
      <c r="F11" s="48">
        <f>'03_Consumption Forecast'!F30</f>
        <v>3.3408323976409178</v>
      </c>
      <c r="G11" s="48">
        <f>'03_Consumption Forecast'!G30</f>
        <v>3.5343163662722894</v>
      </c>
      <c r="H11" s="48">
        <f>'03_Consumption Forecast'!H30</f>
        <v>4.1639028833486273</v>
      </c>
      <c r="I11" s="48">
        <f>'03_Consumption Forecast'!I30</f>
        <v>5.1196953105196492</v>
      </c>
      <c r="J11" s="48">
        <f>'03_Consumption Forecast'!J30</f>
        <v>7.2173307312644779</v>
      </c>
      <c r="K11" s="48">
        <f>'03_Consumption Forecast'!K30</f>
        <v>5.9046469543411861</v>
      </c>
      <c r="L11" s="48">
        <f>'03_Consumption Forecast'!L30</f>
        <v>6.9715880473762883</v>
      </c>
      <c r="M11" s="48">
        <f>'03_Consumption Forecast'!M30</f>
        <v>4.628627055475536</v>
      </c>
      <c r="N11" s="48">
        <f>'03_Consumption Forecast'!N30</f>
        <v>5.8112431468357126</v>
      </c>
      <c r="O11" s="48">
        <f>'03_Consumption Forecast'!O30</f>
        <v>6.7864702928002316</v>
      </c>
      <c r="P11" s="48">
        <f>'03_Consumption Forecast'!P30</f>
        <v>6.0097067072234616</v>
      </c>
      <c r="Q11" s="48">
        <f>'03_Consumption Forecast'!Q30</f>
        <v>5.897103830153001</v>
      </c>
      <c r="R11" s="48">
        <f>'03_Consumption Forecast'!R30</f>
        <v>5.8654319312298782</v>
      </c>
      <c r="S11" s="48">
        <f>'03_Consumption Forecast'!S30</f>
        <v>6.0522926189086563</v>
      </c>
      <c r="T11" s="48">
        <f>'03_Consumption Forecast'!T30</f>
        <v>6.8118127968968007</v>
      </c>
      <c r="U11" s="48">
        <f>'03_Consumption Forecast'!U30</f>
        <v>7.6042204415400061</v>
      </c>
      <c r="V11" s="48">
        <f>'03_Consumption Forecast'!V30</f>
        <v>8.2041882426187254</v>
      </c>
      <c r="W11" s="48">
        <f>'03_Consumption Forecast'!W30</f>
        <v>9.7720368115333347</v>
      </c>
      <c r="X11" s="48">
        <f>'03_Consumption Forecast'!X30</f>
        <v>10.664805118362674</v>
      </c>
      <c r="Y11" s="48">
        <f>'03_Consumption Forecast'!Y30</f>
        <v>12.18990924459116</v>
      </c>
      <c r="Z11" s="48">
        <f>'03_Consumption Forecast'!Z30</f>
        <v>14.417648110079098</v>
      </c>
      <c r="AA11" s="48">
        <f>'03_Consumption Forecast'!AA30</f>
        <v>16.247770344612626</v>
      </c>
      <c r="AB11" s="48">
        <f>'03_Consumption Forecast'!AB30</f>
        <v>30.33363499100853</v>
      </c>
      <c r="AC11" s="48">
        <f>'03_Consumption Forecast'!AC30</f>
        <v>28.872690767678939</v>
      </c>
      <c r="AD11" s="48">
        <f>'03_Consumption Forecast'!AD30</f>
        <v>36.4057444030176</v>
      </c>
      <c r="AE11" s="48">
        <f>'03_Consumption Forecast'!AE30</f>
        <v>49.078232111544622</v>
      </c>
      <c r="AF11" s="48">
        <f>'03_Consumption Forecast'!AF30</f>
        <v>41.01368537194508</v>
      </c>
      <c r="AG11" s="48">
        <f>'03_Consumption Forecast'!AG30</f>
        <v>47.411642180371317</v>
      </c>
      <c r="AH11" s="48">
        <f>'03_Consumption Forecast'!AH30</f>
        <v>57.817843997849259</v>
      </c>
      <c r="AI11" s="48">
        <f>'03_Consumption Forecast'!AI30</f>
        <v>61.435164977501813</v>
      </c>
      <c r="AJ11" s="48">
        <f>'03_Consumption Forecast'!AJ30</f>
        <v>62.353546957243623</v>
      </c>
      <c r="AK11" s="48">
        <f>'03_Consumption Forecast'!AK30</f>
        <v>78.21516574959216</v>
      </c>
      <c r="AL11" s="48">
        <f>'03_Consumption Forecast'!AL30</f>
        <v>79.113387242824217</v>
      </c>
      <c r="AM11" s="48">
        <f>'03_Consumption Forecast'!AM30</f>
        <v>58.383555497946467</v>
      </c>
      <c r="AN11" s="48">
        <f>'03_Consumption Forecast'!AN30</f>
        <v>90.913564864507165</v>
      </c>
      <c r="AO11" s="48">
        <f>'03_Consumption Forecast'!AO30</f>
        <v>93.016953127083625</v>
      </c>
      <c r="AP11" s="48">
        <f>'03_Consumption Forecast'!AP30</f>
        <v>88.249632145325066</v>
      </c>
      <c r="AQ11" s="48">
        <f>'03_Consumption Forecast'!AQ30</f>
        <v>91.481857923505686</v>
      </c>
      <c r="AR11" s="48">
        <f>'03_Consumption Forecast'!AR30</f>
        <v>99.356322664868713</v>
      </c>
      <c r="AS11" s="48">
        <f>'03_Consumption Forecast'!AS30</f>
        <v>75.204340680535836</v>
      </c>
      <c r="AT11" s="48">
        <f>'03_Consumption Forecast'!AT30</f>
        <v>86.142670305256573</v>
      </c>
      <c r="AU11" s="48">
        <f>'03_Consumption Forecast'!AU30</f>
        <v>98.924114346700748</v>
      </c>
      <c r="AV11" s="48">
        <f>'03_Consumption Forecast'!AV30</f>
        <v>104.31313816760802</v>
      </c>
      <c r="AW11" s="48">
        <f>'03_Consumption Forecast'!AW30</f>
        <v>109.941596097413</v>
      </c>
      <c r="AX11" s="48">
        <f>'03_Consumption Forecast'!AX30</f>
        <v>115.0912537647319</v>
      </c>
      <c r="AY11" s="48">
        <f>'03_Consumption Forecast'!AY30</f>
        <v>120.3919264594673</v>
      </c>
      <c r="AZ11" s="48">
        <f>'03_Consumption Forecast'!AZ30</f>
        <v>126.0895355582017</v>
      </c>
      <c r="BA11" s="48">
        <f>'03_Consumption Forecast'!BA30</f>
        <v>132.11093718281569</v>
      </c>
      <c r="BB11" s="48">
        <f>'03_Consumption Forecast'!BB30</f>
        <v>137.97218409644046</v>
      </c>
      <c r="BC11" s="48">
        <f>'03_Consumption Forecast'!BC30</f>
        <v>144.54801969277773</v>
      </c>
      <c r="BD11" s="48">
        <f>'03_Consumption Forecast'!BD30</f>
        <v>150.88982955866467</v>
      </c>
      <c r="BE11" s="48">
        <f>'03_Consumption Forecast'!BE30</f>
        <v>157.69935327980701</v>
      </c>
      <c r="BF11" s="48">
        <f>'03_Consumption Forecast'!BF30</f>
        <v>164.75683398703273</v>
      </c>
      <c r="BG11" s="48">
        <f>'03_Consumption Forecast'!BG30</f>
        <v>172.08384232585649</v>
      </c>
      <c r="BH11" s="48">
        <f>'03_Consumption Forecast'!BH30</f>
        <v>180.60351236377508</v>
      </c>
      <c r="BI11" s="48">
        <f>'03_Consumption Forecast'!BI30</f>
        <v>189.81609536100899</v>
      </c>
      <c r="BJ11" s="48">
        <f>'03_Consumption Forecast'!BJ30</f>
        <v>199.32954295245946</v>
      </c>
      <c r="BK11" s="48">
        <f>'03_Consumption Forecast'!BK30</f>
        <v>208.86018067934901</v>
      </c>
      <c r="BL11" s="48">
        <f>'03_Consumption Forecast'!BL30</f>
        <v>218.7543803308956</v>
      </c>
      <c r="BM11" s="48">
        <f>'03_Consumption Forecast'!BM30</f>
        <v>229.02127753290111</v>
      </c>
      <c r="BN11" s="48">
        <f>'03_Consumption Forecast'!BN30</f>
        <v>239.77147260661945</v>
      </c>
      <c r="BO11" s="48">
        <f>'03_Consumption Forecast'!BO30</f>
        <v>251.0404914106858</v>
      </c>
      <c r="BP11" s="48">
        <f>'03_Consumption Forecast'!BP30</f>
        <v>262.8336481858812</v>
      </c>
      <c r="BQ11" s="48">
        <f>'03_Consumption Forecast'!BQ30</f>
        <v>275.16710390005215</v>
      </c>
      <c r="BR11" s="48">
        <f>'03_Consumption Forecast'!BR30</f>
        <v>288.1265590282681</v>
      </c>
      <c r="BS11" s="48">
        <f>'03_Consumption Forecast'!BS30</f>
        <v>301.68548590004099</v>
      </c>
      <c r="BT11" s="48">
        <f>'03_Consumption Forecast'!BT30</f>
        <v>315.94684469904934</v>
      </c>
      <c r="BU11" s="48">
        <f>'03_Consumption Forecast'!BU30</f>
        <v>330.92757233435321</v>
      </c>
      <c r="BV11" s="48">
        <f>'03_Consumption Forecast'!BV30</f>
        <v>346.67730785965159</v>
      </c>
      <c r="BW11" s="48">
        <f>'03_Consumption Forecast'!BW30</f>
        <v>363.24849208820604</v>
      </c>
      <c r="BX11" s="48">
        <f>'03_Consumption Forecast'!BX30</f>
        <v>380.57067619505381</v>
      </c>
      <c r="BY11" s="48">
        <f>'03_Consumption Forecast'!BY30</f>
        <v>398.63501033169933</v>
      </c>
      <c r="BZ11" s="48">
        <f>'03_Consumption Forecast'!BZ30</f>
        <v>417.48640775742746</v>
      </c>
      <c r="CA11" s="48">
        <f>'03_Consumption Forecast'!CA30</f>
        <v>437.21469658938554</v>
      </c>
      <c r="CB11" s="48">
        <f>'03_Consumption Forecast'!CB30</f>
        <v>457.87181579535752</v>
      </c>
      <c r="CC11" s="48">
        <f>'03_Consumption Forecast'!CC30</f>
        <v>479.5145137707749</v>
      </c>
      <c r="CD11" s="48">
        <f>'03_Consumption Forecast'!CD30</f>
        <v>502.19072928175149</v>
      </c>
      <c r="CE11" s="48">
        <f>'03_Consumption Forecast'!CE30</f>
        <v>525.94905296103582</v>
      </c>
    </row>
    <row r="12" spans="1:83" x14ac:dyDescent="0.25">
      <c r="A12" s="48" t="s">
        <v>184</v>
      </c>
      <c r="B12" s="48" t="str">
        <f>'03_Consumption Forecast'!B33</f>
        <v>Useful [ktoe]</v>
      </c>
      <c r="C12" s="48" t="str">
        <f>'03_Consumption Forecast'!C33</f>
        <v>Total</v>
      </c>
      <c r="D12" s="48">
        <f>'03_Consumption Forecast'!D33</f>
        <v>113.83693292642431</v>
      </c>
      <c r="E12" s="48">
        <f>'03_Consumption Forecast'!E33</f>
        <v>115.92650379467838</v>
      </c>
      <c r="F12" s="48">
        <f>'03_Consumption Forecast'!F33</f>
        <v>119.02941281795816</v>
      </c>
      <c r="G12" s="48">
        <f>'03_Consumption Forecast'!G33</f>
        <v>120.07593126347896</v>
      </c>
      <c r="H12" s="48">
        <f>'03_Consumption Forecast'!H33</f>
        <v>122.71860574224961</v>
      </c>
      <c r="I12" s="48">
        <f>'03_Consumption Forecast'!I33</f>
        <v>126.0099385644705</v>
      </c>
      <c r="J12" s="48">
        <f>'03_Consumption Forecast'!J33</f>
        <v>129.28748331830823</v>
      </c>
      <c r="K12" s="48">
        <f>'03_Consumption Forecast'!K33</f>
        <v>133.20346146991616</v>
      </c>
      <c r="L12" s="48">
        <f>'03_Consumption Forecast'!L33</f>
        <v>136.65154031327393</v>
      </c>
      <c r="M12" s="48">
        <f>'03_Consumption Forecast'!M33</f>
        <v>137.3885702246653</v>
      </c>
      <c r="N12" s="48">
        <f>'03_Consumption Forecast'!N33</f>
        <v>138.88610072815626</v>
      </c>
      <c r="O12" s="48">
        <f>'03_Consumption Forecast'!O33</f>
        <v>140.67854587721865</v>
      </c>
      <c r="P12" s="48">
        <f>'03_Consumption Forecast'!P33</f>
        <v>144.31310654321462</v>
      </c>
      <c r="Q12" s="48">
        <f>'03_Consumption Forecast'!Q33</f>
        <v>145.71675809004907</v>
      </c>
      <c r="R12" s="48">
        <f>'03_Consumption Forecast'!R33</f>
        <v>147.3765374215827</v>
      </c>
      <c r="S12" s="48">
        <f>'03_Consumption Forecast'!S33</f>
        <v>148.82218152872494</v>
      </c>
      <c r="T12" s="48">
        <f>'03_Consumption Forecast'!T33</f>
        <v>150.93508575621317</v>
      </c>
      <c r="U12" s="48">
        <f>'03_Consumption Forecast'!U33</f>
        <v>155.43348411138666</v>
      </c>
      <c r="V12" s="48">
        <f>'03_Consumption Forecast'!V33</f>
        <v>157.99454780081138</v>
      </c>
      <c r="W12" s="48">
        <f>'03_Consumption Forecast'!W33</f>
        <v>163.64449296708418</v>
      </c>
      <c r="X12" s="48">
        <f>'03_Consumption Forecast'!X33</f>
        <v>164.99352148895926</v>
      </c>
      <c r="Y12" s="48">
        <f>'03_Consumption Forecast'!Y33</f>
        <v>167.89798164402958</v>
      </c>
      <c r="Z12" s="48">
        <f>'03_Consumption Forecast'!Z33</f>
        <v>167.29783293062491</v>
      </c>
      <c r="AA12" s="48">
        <f>'03_Consumption Forecast'!AA33</f>
        <v>168.14061292921787</v>
      </c>
      <c r="AB12" s="48">
        <f>'03_Consumption Forecast'!AB33</f>
        <v>172.87551484087817</v>
      </c>
      <c r="AC12" s="48">
        <f>'03_Consumption Forecast'!AC33</f>
        <v>174.81523839445313</v>
      </c>
      <c r="AD12" s="48">
        <f>'03_Consumption Forecast'!AD33</f>
        <v>199.94422979014468</v>
      </c>
      <c r="AE12" s="48">
        <f>'03_Consumption Forecast'!AE33</f>
        <v>203.26674321319285</v>
      </c>
      <c r="AF12" s="48">
        <f>'03_Consumption Forecast'!AF33</f>
        <v>156.98667747282036</v>
      </c>
      <c r="AG12" s="48">
        <f>'03_Consumption Forecast'!AG33</f>
        <v>164.42151308177114</v>
      </c>
      <c r="AH12" s="48">
        <f>'03_Consumption Forecast'!AH33</f>
        <v>172.20845997444337</v>
      </c>
      <c r="AI12" s="48">
        <f>'03_Consumption Forecast'!AI33</f>
        <v>180.36419402138026</v>
      </c>
      <c r="AJ12" s="48">
        <f>'03_Consumption Forecast'!AJ33</f>
        <v>188.90618085667737</v>
      </c>
      <c r="AK12" s="48">
        <f>'03_Consumption Forecast'!AK33</f>
        <v>197.85271328091628</v>
      </c>
      <c r="AL12" s="48">
        <f>'03_Consumption Forecast'!AL33</f>
        <v>207.22295043548738</v>
      </c>
      <c r="AM12" s="48">
        <f>'03_Consumption Forecast'!AM33</f>
        <v>217.03695883219572</v>
      </c>
      <c r="AN12" s="48">
        <f>'03_Consumption Forecast'!AN33</f>
        <v>227.31575532601522</v>
      </c>
      <c r="AO12" s="48">
        <f>'03_Consumption Forecast'!AO33</f>
        <v>238.08135212301744</v>
      </c>
      <c r="AP12" s="48">
        <f>'03_Consumption Forecast'!AP33</f>
        <v>249.35680391986062</v>
      </c>
      <c r="AQ12" s="48">
        <f>'03_Consumption Forecast'!AQ33</f>
        <v>261.16625727578963</v>
      </c>
      <c r="AR12" s="48">
        <f>'03_Consumption Forecast'!AR33</f>
        <v>273.53500232287575</v>
      </c>
      <c r="AS12" s="48">
        <f>'03_Consumption Forecast'!AS33</f>
        <v>286.48952692523665</v>
      </c>
      <c r="AT12" s="48">
        <f>'03_Consumption Forecast'!AT33</f>
        <v>300.0575734032189</v>
      </c>
      <c r="AU12" s="48">
        <f>'03_Consumption Forecast'!AU33</f>
        <v>300.0575734032189</v>
      </c>
      <c r="AV12" s="48">
        <f>'03_Consumption Forecast'!AV33</f>
        <v>314.26819794401706</v>
      </c>
      <c r="AW12" s="48">
        <f>'03_Consumption Forecast'!AW33</f>
        <v>329.15183282596104</v>
      </c>
      <c r="AX12" s="48">
        <f>'03_Consumption Forecast'!AX33</f>
        <v>344.74035158972407</v>
      </c>
      <c r="AY12" s="48">
        <f>'03_Consumption Forecast'!AY33</f>
        <v>361.06713729601597</v>
      </c>
      <c r="AZ12" s="48">
        <f>'03_Consumption Forecast'!AZ33</f>
        <v>378.16715401593876</v>
      </c>
      <c r="BA12" s="48">
        <f>'03_Consumption Forecast'!BA33</f>
        <v>396.07702170710047</v>
      </c>
      <c r="BB12" s="48">
        <f>'03_Consumption Forecast'!BB33</f>
        <v>414.83509463583653</v>
      </c>
      <c r="BC12" s="48">
        <f>'03_Consumption Forecast'!BC33</f>
        <v>434.48154351348069</v>
      </c>
      <c r="BD12" s="48">
        <f>'03_Consumption Forecast'!BD33</f>
        <v>455.05844152258231</v>
      </c>
      <c r="BE12" s="48">
        <f>'03_Consumption Forecast'!BE33</f>
        <v>476.60985441729429</v>
      </c>
      <c r="BF12" s="48">
        <f>'03_Consumption Forecast'!BF33</f>
        <v>499.18193489088776</v>
      </c>
      <c r="BG12" s="48">
        <f>'03_Consumption Forecast'!BG33</f>
        <v>522.82302141247669</v>
      </c>
      <c r="BH12" s="48">
        <f>'03_Consumption Forecast'!BH33</f>
        <v>547.58374174461903</v>
      </c>
      <c r="BI12" s="48">
        <f>'03_Consumption Forecast'!BI33</f>
        <v>573.51712136347419</v>
      </c>
      <c r="BJ12" s="48">
        <f>'03_Consumption Forecast'!BJ33</f>
        <v>600.67869701370307</v>
      </c>
      <c r="BK12" s="48">
        <f>'03_Consumption Forecast'!BK33</f>
        <v>629.12663564129059</v>
      </c>
      <c r="BL12" s="48">
        <f>'03_Consumption Forecast'!BL33</f>
        <v>658.92185895898331</v>
      </c>
      <c r="BM12" s="48">
        <f>'03_Consumption Forecast'!BM33</f>
        <v>690.12817391110707</v>
      </c>
      <c r="BN12" s="48">
        <f>'03_Consumption Forecast'!BN33</f>
        <v>722.81240931715195</v>
      </c>
      <c r="BO12" s="48">
        <f>'03_Consumption Forecast'!BO33</f>
        <v>757.0445589867511</v>
      </c>
      <c r="BP12" s="48">
        <f>'03_Consumption Forecast'!BP33</f>
        <v>792.89793161253726</v>
      </c>
      <c r="BQ12" s="48">
        <f>'03_Consumption Forecast'!BQ33</f>
        <v>830.44930776187311</v>
      </c>
      <c r="BR12" s="48">
        <f>'03_Consumption Forecast'!BR33</f>
        <v>869.77910430365603</v>
      </c>
      <c r="BS12" s="48">
        <f>'03_Consumption Forecast'!BS33</f>
        <v>910.97154662232197</v>
      </c>
      <c r="BT12" s="48">
        <f>'03_Consumption Forecast'!BT33</f>
        <v>954.11484898784408</v>
      </c>
      <c r="BU12" s="48">
        <f>'03_Consumption Forecast'!BU33</f>
        <v>999.30140346799567</v>
      </c>
      <c r="BV12" s="48">
        <f>'03_Consumption Forecast'!BV33</f>
        <v>1046.627977787429</v>
      </c>
      <c r="BW12" s="48">
        <f>'03_Consumption Forecast'!BW33</f>
        <v>1096.1959225572989</v>
      </c>
      <c r="BX12" s="48">
        <f>'03_Consumption Forecast'!BX33</f>
        <v>1148.1113883192056</v>
      </c>
      <c r="BY12" s="48">
        <f>'03_Consumption Forecast'!BY33</f>
        <v>1202.4855528682672</v>
      </c>
      <c r="BZ12" s="48">
        <f>'03_Consumption Forecast'!BZ33</f>
        <v>1259.4348593421348</v>
      </c>
      <c r="CA12" s="48">
        <f>'03_Consumption Forecast'!CA33</f>
        <v>1319.0812655858242</v>
      </c>
      <c r="CB12" s="48">
        <f>'03_Consumption Forecast'!CB33</f>
        <v>1381.5525053263764</v>
      </c>
      <c r="CC12" s="48">
        <f>'03_Consumption Forecast'!CC33</f>
        <v>1446.9823617166685</v>
      </c>
      <c r="CD12" s="48">
        <f>'03_Consumption Forecast'!CD33</f>
        <v>1515.5109538341583</v>
      </c>
      <c r="CE12" s="48">
        <f>'03_Consumption Forecast'!CE33</f>
        <v>1587.285036748118</v>
      </c>
    </row>
    <row r="13" spans="1:83" x14ac:dyDescent="0.25">
      <c r="A13" s="48" t="s">
        <v>184</v>
      </c>
      <c r="B13" s="48" t="str">
        <f>'03_Consumption Forecast'!B34</f>
        <v>Primary [ktoe]</v>
      </c>
      <c r="C13" s="48" t="str">
        <f>'03_Consumption Forecast'!C34</f>
        <v>Total</v>
      </c>
      <c r="D13" s="48">
        <f>'03_Consumption Forecast'!D34</f>
        <v>860.25759459096253</v>
      </c>
      <c r="E13" s="48">
        <f>'03_Consumption Forecast'!E34</f>
        <v>875.61007006143166</v>
      </c>
      <c r="F13" s="48">
        <f>'03_Consumption Forecast'!F34</f>
        <v>893.99085744441959</v>
      </c>
      <c r="G13" s="48">
        <f>'03_Consumption Forecast'!G34</f>
        <v>906.667885944251</v>
      </c>
      <c r="H13" s="48">
        <f>'03_Consumption Forecast'!H34</f>
        <v>923.86605180212734</v>
      </c>
      <c r="I13" s="48">
        <f>'03_Consumption Forecast'!I34</f>
        <v>943.81156396796507</v>
      </c>
      <c r="J13" s="48">
        <f>'03_Consumption Forecast'!J34</f>
        <v>964.16349523510985</v>
      </c>
      <c r="K13" s="48">
        <f>'03_Consumption Forecast'!K34</f>
        <v>986.44018672681455</v>
      </c>
      <c r="L13" s="48">
        <f>'03_Consumption Forecast'!L34</f>
        <v>1005.7775028022496</v>
      </c>
      <c r="M13" s="48">
        <f>'03_Consumption Forecast'!M34</f>
        <v>1020.750243835949</v>
      </c>
      <c r="N13" s="48">
        <f>'03_Consumption Forecast'!N34</f>
        <v>1036.807518715576</v>
      </c>
      <c r="O13" s="48">
        <f>'03_Consumption Forecast'!O34</f>
        <v>1053.1885646487403</v>
      </c>
      <c r="P13" s="48">
        <f>'03_Consumption Forecast'!P34</f>
        <v>1073.7514244359634</v>
      </c>
      <c r="Q13" s="48">
        <f>'03_Consumption Forecast'!Q34</f>
        <v>1088.5915450287596</v>
      </c>
      <c r="R13" s="48">
        <f>'03_Consumption Forecast'!R34</f>
        <v>1104.3446815586367</v>
      </c>
      <c r="S13" s="48">
        <f>'03_Consumption Forecast'!S34</f>
        <v>1120.3262501460488</v>
      </c>
      <c r="T13" s="48">
        <f>'03_Consumption Forecast'!T34</f>
        <v>1137.9840105085702</v>
      </c>
      <c r="U13" s="48">
        <f>'03_Consumption Forecast'!U34</f>
        <v>1162.6891519484136</v>
      </c>
      <c r="V13" s="48">
        <f>'03_Consumption Forecast'!V34</f>
        <v>1182.6846160684256</v>
      </c>
      <c r="W13" s="48">
        <f>'03_Consumption Forecast'!W34</f>
        <v>1217.8538245477439</v>
      </c>
      <c r="X13" s="48">
        <f>'03_Consumption Forecast'!X34</f>
        <v>1223.7592476003792</v>
      </c>
      <c r="Y13" s="48">
        <f>'03_Consumption Forecast'!Y34</f>
        <v>1232.4810150413186</v>
      </c>
      <c r="Z13" s="48">
        <f>'03_Consumption Forecast'!Z34</f>
        <v>1232.8355302702655</v>
      </c>
      <c r="AA13" s="48">
        <f>'03_Consumption Forecast'!AA34</f>
        <v>1240.5131453216607</v>
      </c>
      <c r="AB13" s="48">
        <f>'03_Consumption Forecast'!AB34</f>
        <v>1260.7901996492817</v>
      </c>
      <c r="AC13" s="48">
        <f>'03_Consumption Forecast'!AC34</f>
        <v>1264.2975875798115</v>
      </c>
      <c r="AD13" s="48">
        <f>'03_Consumption Forecast'!AD34</f>
        <v>1446.3296114396219</v>
      </c>
      <c r="AE13" s="48">
        <f>'03_Consumption Forecast'!AE34</f>
        <v>1484.4732251392595</v>
      </c>
      <c r="AF13" s="48">
        <f>'03_Consumption Forecast'!AF34</f>
        <v>1039.8543083619518</v>
      </c>
      <c r="AG13" s="48">
        <f>'03_Consumption Forecast'!AG34</f>
        <v>1095.5039619407146</v>
      </c>
      <c r="AH13" s="48">
        <f>'03_Consumption Forecast'!AH34</f>
        <v>1144.1568483917963</v>
      </c>
      <c r="AI13" s="48">
        <f>'03_Consumption Forecast'!AI34</f>
        <v>1193.3439437251818</v>
      </c>
      <c r="AJ13" s="48">
        <f>'03_Consumption Forecast'!AJ34</f>
        <v>1258.3318622097365</v>
      </c>
      <c r="AK13" s="48">
        <f>'03_Consumption Forecast'!AK34</f>
        <v>1346.7889462705098</v>
      </c>
      <c r="AL13" s="48">
        <f>'03_Consumption Forecast'!AL34</f>
        <v>1389.6801845551563</v>
      </c>
      <c r="AM13" s="48">
        <f>'03_Consumption Forecast'!AM34</f>
        <v>1425.358838824937</v>
      </c>
      <c r="AN13" s="48">
        <f>'03_Consumption Forecast'!AN34</f>
        <v>1493.158025010619</v>
      </c>
      <c r="AO13" s="48">
        <f>'03_Consumption Forecast'!AO34</f>
        <v>1563.2569375391231</v>
      </c>
      <c r="AP13" s="48">
        <f>'03_Consumption Forecast'!AP34</f>
        <v>1620.7747914662573</v>
      </c>
      <c r="AQ13" s="48">
        <f>'03_Consumption Forecast'!AQ34</f>
        <v>1687.5876597418171</v>
      </c>
      <c r="AR13" s="48">
        <f>'03_Consumption Forecast'!AR34</f>
        <v>1792.7231380526407</v>
      </c>
      <c r="AS13" s="48">
        <f>'03_Consumption Forecast'!AS34</f>
        <v>1835.175124360559</v>
      </c>
      <c r="AT13" s="48">
        <f>'03_Consumption Forecast'!AT34</f>
        <v>1906.2995159365937</v>
      </c>
      <c r="AU13" s="48">
        <f>'03_Consumption Forecast'!AU34</f>
        <v>1925.3270263174904</v>
      </c>
      <c r="AV13" s="48">
        <f>'03_Consumption Forecast'!AV34</f>
        <v>2015.4157935717419</v>
      </c>
      <c r="AW13" s="48">
        <f>'03_Consumption Forecast'!AW34</f>
        <v>2109.62228545464</v>
      </c>
      <c r="AX13" s="48">
        <f>'03_Consumption Forecast'!AX34</f>
        <v>2210.5134280369971</v>
      </c>
      <c r="AY13" s="48">
        <f>'03_Consumption Forecast'!AY34</f>
        <v>2316.5367286790643</v>
      </c>
      <c r="AZ13" s="48">
        <f>'03_Consumption Forecast'!AZ34</f>
        <v>2427.113330795873</v>
      </c>
      <c r="BA13" s="48">
        <f>'03_Consumption Forecast'!BA34</f>
        <v>2541.3932027096325</v>
      </c>
      <c r="BB13" s="48">
        <f>'03_Consumption Forecast'!BB34</f>
        <v>2662.1752156840289</v>
      </c>
      <c r="BC13" s="48">
        <f>'03_Consumption Forecast'!BC34</f>
        <v>2789.5125035884357</v>
      </c>
      <c r="BD13" s="48">
        <f>'03_Consumption Forecast'!BD34</f>
        <v>2925.329320409855</v>
      </c>
      <c r="BE13" s="48">
        <f>'03_Consumption Forecast'!BE34</f>
        <v>3066.1263144099576</v>
      </c>
      <c r="BF13" s="48">
        <f>'03_Consumption Forecast'!BF34</f>
        <v>3213.6068364019375</v>
      </c>
      <c r="BG13" s="48">
        <f>'03_Consumption Forecast'!BG34</f>
        <v>3368.652554190317</v>
      </c>
      <c r="BH13" s="48">
        <f>'03_Consumption Forecast'!BH34</f>
        <v>3528.3506028873485</v>
      </c>
      <c r="BI13" s="48">
        <f>'03_Consumption Forecast'!BI34</f>
        <v>3697.1482788966455</v>
      </c>
      <c r="BJ13" s="48">
        <f>'03_Consumption Forecast'!BJ34</f>
        <v>3875.0058926128049</v>
      </c>
      <c r="BK13" s="48">
        <f>'03_Consumption Forecast'!BK34</f>
        <v>4059.9727091195559</v>
      </c>
      <c r="BL13" s="48">
        <f>'03_Consumption Forecast'!BL34</f>
        <v>4254.0220836425115</v>
      </c>
      <c r="BM13" s="48">
        <f>'03_Consumption Forecast'!BM34</f>
        <v>4457.6427715452892</v>
      </c>
      <c r="BN13" s="48">
        <f>'03_Consumption Forecast'!BN34</f>
        <v>4671.0219997224585</v>
      </c>
      <c r="BO13" s="48">
        <f>'03_Consumption Forecast'!BO34</f>
        <v>4894.5859410113899</v>
      </c>
      <c r="BP13" s="48">
        <f>'03_Consumption Forecast'!BP34</f>
        <v>5128.8916207814118</v>
      </c>
      <c r="BQ13" s="48">
        <f>'03_Consumption Forecast'!BQ34</f>
        <v>5374.6801553181367</v>
      </c>
      <c r="BR13" s="48">
        <f>'03_Consumption Forecast'!BR34</f>
        <v>5632.3882839199005</v>
      </c>
      <c r="BS13" s="48">
        <f>'03_Consumption Forecast'!BS34</f>
        <v>5902.4964975802932</v>
      </c>
      <c r="BT13" s="48">
        <f>'03_Consumption Forecast'!BT34</f>
        <v>6185.2726224964235</v>
      </c>
      <c r="BU13" s="48">
        <f>'03_Consumption Forecast'!BU34</f>
        <v>6481.5050059282466</v>
      </c>
      <c r="BV13" s="48">
        <f>'03_Consumption Forecast'!BV34</f>
        <v>6791.8362837016321</v>
      </c>
      <c r="BW13" s="48">
        <f>'03_Consumption Forecast'!BW34</f>
        <v>7116.8611593189671</v>
      </c>
      <c r="BX13" s="48">
        <f>'03_Consumption Forecast'!BX34</f>
        <v>7457.6511834164157</v>
      </c>
      <c r="BY13" s="48">
        <f>'03_Consumption Forecast'!BY34</f>
        <v>7814.7818357695041</v>
      </c>
      <c r="BZ13" s="48">
        <f>'03_Consumption Forecast'!BZ34</f>
        <v>8188.9015807439146</v>
      </c>
      <c r="CA13" s="48">
        <f>'03_Consumption Forecast'!CA34</f>
        <v>8581.0075440770252</v>
      </c>
      <c r="CB13" s="48">
        <f>'03_Consumption Forecast'!CB34</f>
        <v>8991.9378645213219</v>
      </c>
      <c r="CC13" s="48">
        <f>'03_Consumption Forecast'!CC34</f>
        <v>9422.5605791947346</v>
      </c>
      <c r="CD13" s="48">
        <f>'03_Consumption Forecast'!CD34</f>
        <v>9873.8192745559754</v>
      </c>
      <c r="CE13" s="48">
        <f>'03_Consumption Forecast'!CE34</f>
        <v>10346.708539903721</v>
      </c>
    </row>
    <row r="14" spans="1:83" x14ac:dyDescent="0.25">
      <c r="A14" s="48" t="s">
        <v>184</v>
      </c>
      <c r="B14" s="48" t="str">
        <f>'03_Consumption Forecast'!B35</f>
        <v>Scope 1 Emissions [tons]</v>
      </c>
      <c r="C14" s="48" t="str">
        <f>'03_Consumption Forecast'!C35</f>
        <v>Total</v>
      </c>
      <c r="D14" s="52">
        <f>'03_Consumption Forecast'!D35</f>
        <v>2856760.305406265</v>
      </c>
      <c r="E14" s="52">
        <f>'03_Consumption Forecast'!E35</f>
        <v>2908366.2554749264</v>
      </c>
      <c r="F14" s="52">
        <f>'03_Consumption Forecast'!F35</f>
        <v>2968357.5718219345</v>
      </c>
      <c r="G14" s="52">
        <f>'03_Consumption Forecast'!G35</f>
        <v>3010625.6030057315</v>
      </c>
      <c r="H14" s="52">
        <f>'03_Consumption Forecast'!H35</f>
        <v>3065572.3567305272</v>
      </c>
      <c r="I14" s="52">
        <f>'03_Consumption Forecast'!I35</f>
        <v>3128340.6125671696</v>
      </c>
      <c r="J14" s="52">
        <f>'03_Consumption Forecast'!J35</f>
        <v>3188795.064198642</v>
      </c>
      <c r="K14" s="52">
        <f>'03_Consumption Forecast'!K35</f>
        <v>3267084.9266197109</v>
      </c>
      <c r="L14" s="52">
        <f>'03_Consumption Forecast'!L35</f>
        <v>3327595.8145971675</v>
      </c>
      <c r="M14" s="52">
        <f>'03_Consumption Forecast'!M35</f>
        <v>3385472.0597367324</v>
      </c>
      <c r="N14" s="52">
        <f>'03_Consumption Forecast'!N35</f>
        <v>3436017.0660456014</v>
      </c>
      <c r="O14" s="52">
        <f>'03_Consumption Forecast'!O35</f>
        <v>3488052.1256941319</v>
      </c>
      <c r="P14" s="52">
        <f>'03_Consumption Forecast'!P35</f>
        <v>3558428.4260694995</v>
      </c>
      <c r="Q14" s="52">
        <f>'03_Consumption Forecast'!Q35</f>
        <v>3608492.1647862149</v>
      </c>
      <c r="R14" s="52">
        <f>'03_Consumption Forecast'!R35</f>
        <v>3662084.424231261</v>
      </c>
      <c r="S14" s="52">
        <f>'03_Consumption Forecast'!S35</f>
        <v>3715354.1796234706</v>
      </c>
      <c r="T14" s="52">
        <f>'03_Consumption Forecast'!T35</f>
        <v>3772281.3393337792</v>
      </c>
      <c r="U14" s="52">
        <f>'03_Consumption Forecast'!U35</f>
        <v>3850838.5969774257</v>
      </c>
      <c r="V14" s="52">
        <f>'03_Consumption Forecast'!V35</f>
        <v>3916494.722541247</v>
      </c>
      <c r="W14" s="52">
        <f>'03_Consumption Forecast'!W35</f>
        <v>4029175.4649720467</v>
      </c>
      <c r="X14" s="52">
        <f>'03_Consumption Forecast'!X35</f>
        <v>4045512.6387368115</v>
      </c>
      <c r="Y14" s="52">
        <f>'03_Consumption Forecast'!Y35</f>
        <v>4068454.2248389279</v>
      </c>
      <c r="Z14" s="52">
        <f>'03_Consumption Forecast'!Z35</f>
        <v>4063398.4443833996</v>
      </c>
      <c r="AA14" s="52">
        <f>'03_Consumption Forecast'!AA35</f>
        <v>4081211.2724593827</v>
      </c>
      <c r="AB14" s="52">
        <f>'03_Consumption Forecast'!AB35</f>
        <v>4099182.5437319512</v>
      </c>
      <c r="AC14" s="52">
        <f>'03_Consumption Forecast'!AC35</f>
        <v>4115568.2730506137</v>
      </c>
      <c r="AD14" s="52">
        <f>'03_Consumption Forecast'!AD35</f>
        <v>4697197.4169735508</v>
      </c>
      <c r="AE14" s="52">
        <f>'03_Consumption Forecast'!AE35</f>
        <v>4784201.7335620979</v>
      </c>
      <c r="AF14" s="52">
        <f>'03_Consumption Forecast'!AF35</f>
        <v>3322071.6198400008</v>
      </c>
      <c r="AG14" s="52">
        <f>'03_Consumption Forecast'!AG35</f>
        <v>3486658.4307255633</v>
      </c>
      <c r="AH14" s="52">
        <f>'03_Consumption Forecast'!AH35</f>
        <v>3613679.7763732215</v>
      </c>
      <c r="AI14" s="52">
        <f>'03_Consumption Forecast'!AI35</f>
        <v>3764688.6108627487</v>
      </c>
      <c r="AJ14" s="52">
        <f>'03_Consumption Forecast'!AJ35</f>
        <v>3979012.8283000505</v>
      </c>
      <c r="AK14" s="52">
        <f>'03_Consumption Forecast'!AK35</f>
        <v>4224393.4583565285</v>
      </c>
      <c r="AL14" s="52">
        <f>'03_Consumption Forecast'!AL35</f>
        <v>4363531.1868579471</v>
      </c>
      <c r="AM14" s="52">
        <f>'03_Consumption Forecast'!AM35</f>
        <v>4547621.2544968743</v>
      </c>
      <c r="AN14" s="52">
        <f>'03_Consumption Forecast'!AN35</f>
        <v>4661799.0788719989</v>
      </c>
      <c r="AO14" s="52">
        <f>'03_Consumption Forecast'!AO35</f>
        <v>4890098.5760109955</v>
      </c>
      <c r="AP14" s="52">
        <f>'03_Consumption Forecast'!AP35</f>
        <v>5097582.4197679283</v>
      </c>
      <c r="AQ14" s="52">
        <f>'03_Consumption Forecast'!AQ35</f>
        <v>5308332.0837795651</v>
      </c>
      <c r="AR14" s="52">
        <f>'03_Consumption Forecast'!AR35</f>
        <v>5634604.4697608445</v>
      </c>
      <c r="AS14" s="52">
        <f>'03_Consumption Forecast'!AS35</f>
        <v>5851706.6837775726</v>
      </c>
      <c r="AT14" s="52">
        <f>'03_Consumption Forecast'!AT35</f>
        <v>6050950.4778229902</v>
      </c>
      <c r="AU14" s="52">
        <f>'03_Consumption Forecast'!AU35</f>
        <v>6077284.0697302893</v>
      </c>
      <c r="AV14" s="52">
        <f>'03_Consumption Forecast'!AV35</f>
        <v>6359008.6877166936</v>
      </c>
      <c r="AW14" s="52">
        <f>'03_Consumption Forecast'!AW35</f>
        <v>6653568.2145924037</v>
      </c>
      <c r="AX14" s="52">
        <f>'03_Consumption Forecast'!AX35</f>
        <v>6972193.7875700351</v>
      </c>
      <c r="AY14" s="52">
        <f>'03_Consumption Forecast'!AY35</f>
        <v>7307441.2812993303</v>
      </c>
      <c r="AZ14" s="52">
        <f>'03_Consumption Forecast'!AZ35</f>
        <v>7656454.4733581878</v>
      </c>
      <c r="BA14" s="52">
        <f>'03_Consumption Forecast'!BA35</f>
        <v>8016258.1978704976</v>
      </c>
      <c r="BB14" s="52">
        <f>'03_Consumption Forecast'!BB35</f>
        <v>8398273.0636873059</v>
      </c>
      <c r="BC14" s="52">
        <f>'03_Consumption Forecast'!BC35</f>
        <v>8800213.1851472221</v>
      </c>
      <c r="BD14" s="52">
        <f>'03_Consumption Forecast'!BD35</f>
        <v>9231577.499884773</v>
      </c>
      <c r="BE14" s="52">
        <f>'03_Consumption Forecast'!BE35</f>
        <v>9677617.1920017917</v>
      </c>
      <c r="BF14" s="52">
        <f>'03_Consumption Forecast'!BF35</f>
        <v>10145027.320579251</v>
      </c>
      <c r="BG14" s="52">
        <f>'03_Consumption Forecast'!BG35</f>
        <v>10636848.909294115</v>
      </c>
      <c r="BH14" s="52">
        <f>'03_Consumption Forecast'!BH35</f>
        <v>11139847.72194621</v>
      </c>
      <c r="BI14" s="52">
        <f>'03_Consumption Forecast'!BI35</f>
        <v>11671452.754768869</v>
      </c>
      <c r="BJ14" s="52">
        <f>'03_Consumption Forecast'!BJ35</f>
        <v>12232465.991961418</v>
      </c>
      <c r="BK14" s="52">
        <f>'03_Consumption Forecast'!BK35</f>
        <v>12816433.585150618</v>
      </c>
      <c r="BL14" s="52">
        <f>'03_Consumption Forecast'!BL35</f>
        <v>13429453.412939813</v>
      </c>
      <c r="BM14" s="52">
        <f>'03_Consumption Forecast'!BM35</f>
        <v>14073135.869906077</v>
      </c>
      <c r="BN14" s="52">
        <f>'03_Consumption Forecast'!BN35</f>
        <v>14747710.184337564</v>
      </c>
      <c r="BO14" s="52">
        <f>'03_Consumption Forecast'!BO35</f>
        <v>15454472.979422763</v>
      </c>
      <c r="BP14" s="52">
        <f>'03_Consumption Forecast'!BP35</f>
        <v>16195272.061553109</v>
      </c>
      <c r="BQ14" s="52">
        <f>'03_Consumption Forecast'!BQ35</f>
        <v>16972587.635783467</v>
      </c>
      <c r="BR14" s="52">
        <f>'03_Consumption Forecast'!BR35</f>
        <v>17787594.184261054</v>
      </c>
      <c r="BS14" s="52">
        <f>'03_Consumption Forecast'!BS35</f>
        <v>18641923.33824899</v>
      </c>
      <c r="BT14" s="52">
        <f>'03_Consumption Forecast'!BT35</f>
        <v>19536070.176600926</v>
      </c>
      <c r="BU14" s="52">
        <f>'03_Consumption Forecast'!BU35</f>
        <v>20472649.369432595</v>
      </c>
      <c r="BV14" s="52">
        <f>'03_Consumption Forecast'!BV35</f>
        <v>21453646.154121678</v>
      </c>
      <c r="BW14" s="52">
        <f>'03_Consumption Forecast'!BW35</f>
        <v>22480853.333848044</v>
      </c>
      <c r="BX14" s="52">
        <f>'03_Consumption Forecast'!BX35</f>
        <v>23558123.668532163</v>
      </c>
      <c r="BY14" s="52">
        <f>'03_Consumption Forecast'!BY35</f>
        <v>24687325.189214136</v>
      </c>
      <c r="BZ14" s="52">
        <f>'03_Consumption Forecast'!BZ35</f>
        <v>25870432.728980616</v>
      </c>
      <c r="CA14" s="52">
        <f>'03_Consumption Forecast'!CA35</f>
        <v>27110554.652119018</v>
      </c>
      <c r="CB14" s="52">
        <f>'03_Consumption Forecast'!CB35</f>
        <v>28410311.216403291</v>
      </c>
      <c r="CC14" s="52">
        <f>'03_Consumption Forecast'!CC35</f>
        <v>29772404.631448381</v>
      </c>
      <c r="CD14" s="52">
        <f>'03_Consumption Forecast'!CD35</f>
        <v>31199821.720297158</v>
      </c>
      <c r="CE14" s="52">
        <f>'03_Consumption Forecast'!CE35</f>
        <v>32695718.071965218</v>
      </c>
    </row>
    <row r="15" spans="1:83" x14ac:dyDescent="0.25">
      <c r="A15" s="48" t="s">
        <v>184</v>
      </c>
      <c r="B15" s="48" t="str">
        <f>'03_Consumption Forecast'!B36</f>
        <v>Scope 2 Emissions [tons]</v>
      </c>
      <c r="C15" s="48" t="str">
        <f>'03_Consumption Forecast'!C36</f>
        <v>Total</v>
      </c>
      <c r="D15" s="52">
        <f>'03_Consumption Forecast'!D36</f>
        <v>12745.085394642858</v>
      </c>
      <c r="E15" s="52">
        <f>'03_Consumption Forecast'!E36</f>
        <v>8956.212364653471</v>
      </c>
      <c r="F15" s="52">
        <f>'03_Consumption Forecast'!F36</f>
        <v>8637.217698408549</v>
      </c>
      <c r="G15" s="52">
        <f>'03_Consumption Forecast'!G36</f>
        <v>8360.5738057044837</v>
      </c>
      <c r="H15" s="52">
        <f>'03_Consumption Forecast'!H36</f>
        <v>10446.181569180213</v>
      </c>
      <c r="I15" s="52">
        <f>'03_Consumption Forecast'!I36</f>
        <v>15237.958152185931</v>
      </c>
      <c r="J15" s="52">
        <f>'03_Consumption Forecast'!J36</f>
        <v>26937.63894909143</v>
      </c>
      <c r="K15" s="52">
        <f>'03_Consumption Forecast'!K36</f>
        <v>9388.1135190225577</v>
      </c>
      <c r="L15" s="52">
        <f>'03_Consumption Forecast'!L36</f>
        <v>9599.8653956938597</v>
      </c>
      <c r="M15" s="52">
        <f>'03_Consumption Forecast'!M36</f>
        <v>7847.7850152402143</v>
      </c>
      <c r="N15" s="52">
        <f>'03_Consumption Forecast'!N36</f>
        <v>11754.275934240643</v>
      </c>
      <c r="O15" s="52">
        <f>'03_Consumption Forecast'!O36</f>
        <v>15589.376555781626</v>
      </c>
      <c r="P15" s="52">
        <f>'03_Consumption Forecast'!P36</f>
        <v>10457.72351737445</v>
      </c>
      <c r="Q15" s="52">
        <f>'03_Consumption Forecast'!Q36</f>
        <v>8204.73201117807</v>
      </c>
      <c r="R15" s="52">
        <f>'03_Consumption Forecast'!R36</f>
        <v>1597.0628305409539</v>
      </c>
      <c r="S15" s="52">
        <f>'03_Consumption Forecast'!S36</f>
        <v>454.27612267750283</v>
      </c>
      <c r="T15" s="52">
        <f>'03_Consumption Forecast'!T36</f>
        <v>417.10058058894509</v>
      </c>
      <c r="U15" s="52">
        <f>'03_Consumption Forecast'!U36</f>
        <v>428.93593558505489</v>
      </c>
      <c r="V15" s="52">
        <f>'03_Consumption Forecast'!V36</f>
        <v>441.37851750241555</v>
      </c>
      <c r="W15" s="52">
        <f>'03_Consumption Forecast'!W36</f>
        <v>761.73243011037869</v>
      </c>
      <c r="X15" s="52">
        <f>'03_Consumption Forecast'!X36</f>
        <v>658.44162980188219</v>
      </c>
      <c r="Y15" s="52">
        <f>'03_Consumption Forecast'!Y36</f>
        <v>5556.9076749885062</v>
      </c>
      <c r="Z15" s="52">
        <f>'03_Consumption Forecast'!Z36</f>
        <v>10572.446784189458</v>
      </c>
      <c r="AA15" s="52">
        <f>'03_Consumption Forecast'!AA36</f>
        <v>25881.417446658303</v>
      </c>
      <c r="AB15" s="52">
        <f>'03_Consumption Forecast'!AB36</f>
        <v>119572.9375130525</v>
      </c>
      <c r="AC15" s="52">
        <f>'03_Consumption Forecast'!AC36</f>
        <v>113814.00382844709</v>
      </c>
      <c r="AD15" s="52">
        <f>'03_Consumption Forecast'!AD36</f>
        <v>143508.74209136289</v>
      </c>
      <c r="AE15" s="52">
        <f>'03_Consumption Forecast'!AE36</f>
        <v>193462.74797808856</v>
      </c>
      <c r="AF15" s="52">
        <f>'03_Consumption Forecast'!AF36</f>
        <v>161672.90335013464</v>
      </c>
      <c r="AG15" s="52">
        <f>'03_Consumption Forecast'!AG36</f>
        <v>186893.17417794431</v>
      </c>
      <c r="AH15" s="52">
        <f>'03_Consumption Forecast'!AH36</f>
        <v>227913.64930525227</v>
      </c>
      <c r="AI15" s="52">
        <f>'03_Consumption Forecast'!AI36</f>
        <v>242172.86009857987</v>
      </c>
      <c r="AJ15" s="52">
        <f>'03_Consumption Forecast'!AJ36</f>
        <v>245793.05369256661</v>
      </c>
      <c r="AK15" s="52">
        <f>'03_Consumption Forecast'!AK36</f>
        <v>308318.37758716563</v>
      </c>
      <c r="AL15" s="52">
        <f>'03_Consumption Forecast'!AL36</f>
        <v>311859.10003981442</v>
      </c>
      <c r="AM15" s="52">
        <f>'03_Consumption Forecast'!AM36</f>
        <v>230143.64204669555</v>
      </c>
      <c r="AN15" s="52">
        <f>'03_Consumption Forecast'!AN36</f>
        <v>358374.52431450679</v>
      </c>
      <c r="AO15" s="52">
        <f>'03_Consumption Forecast'!AO36</f>
        <v>366665.92471413891</v>
      </c>
      <c r="AP15" s="52">
        <f>'03_Consumption Forecast'!AP36</f>
        <v>347873.49927533307</v>
      </c>
      <c r="AQ15" s="52">
        <f>'03_Consumption Forecast'!AQ36</f>
        <v>360614.69336951367</v>
      </c>
      <c r="AR15" s="52">
        <f>'03_Consumption Forecast'!AR36</f>
        <v>391655.24886992888</v>
      </c>
      <c r="AS15" s="52">
        <f>'03_Consumption Forecast'!AS36</f>
        <v>296449.9286541011</v>
      </c>
      <c r="AT15" s="52">
        <f>'03_Consumption Forecast'!AT36</f>
        <v>339568.01209848881</v>
      </c>
      <c r="AU15" s="52">
        <f>'03_Consumption Forecast'!AU36</f>
        <v>389951.51576190413</v>
      </c>
      <c r="AV15" s="52">
        <f>'03_Consumption Forecast'!AV36</f>
        <v>411194.64764453878</v>
      </c>
      <c r="AW15" s="52">
        <f>'03_Consumption Forecast'!AW36</f>
        <v>433381.61101160338</v>
      </c>
      <c r="AX15" s="52">
        <f>'03_Consumption Forecast'!AX36</f>
        <v>453681.17928459338</v>
      </c>
      <c r="AY15" s="52">
        <f>'03_Consumption Forecast'!AY36</f>
        <v>474576.03758603381</v>
      </c>
      <c r="AZ15" s="52">
        <f>'03_Consumption Forecast'!AZ36</f>
        <v>497035.58972802776</v>
      </c>
      <c r="BA15" s="52">
        <f>'03_Consumption Forecast'!BA36</f>
        <v>520771.5079723919</v>
      </c>
      <c r="BB15" s="52">
        <f>'03_Consumption Forecast'!BB36</f>
        <v>543876.10823408724</v>
      </c>
      <c r="BC15" s="52">
        <f>'03_Consumption Forecast'!BC36</f>
        <v>569797.56404015911</v>
      </c>
      <c r="BD15" s="52">
        <f>'03_Consumption Forecast'!BD36</f>
        <v>594796.50778818456</v>
      </c>
      <c r="BE15" s="52">
        <f>'03_Consumption Forecast'!BE36</f>
        <v>621639.14483590925</v>
      </c>
      <c r="BF15" s="52">
        <f>'03_Consumption Forecast'!BF36</f>
        <v>649459.20991728897</v>
      </c>
      <c r="BG15" s="52">
        <f>'03_Consumption Forecast'!BG36</f>
        <v>678341.73291578493</v>
      </c>
      <c r="BH15" s="52">
        <f>'03_Consumption Forecast'!BH36</f>
        <v>711925.6398025736</v>
      </c>
      <c r="BI15" s="52">
        <f>'03_Consumption Forecast'!BI36</f>
        <v>748240.9581410645</v>
      </c>
      <c r="BJ15" s="52">
        <f>'03_Consumption Forecast'!BJ36</f>
        <v>785742.26237721683</v>
      </c>
      <c r="BK15" s="52">
        <f>'03_Consumption Forecast'!BK36</f>
        <v>823311.3288512713</v>
      </c>
      <c r="BL15" s="52">
        <f>'03_Consumption Forecast'!BL36</f>
        <v>862313.52944565227</v>
      </c>
      <c r="BM15" s="52">
        <f>'03_Consumption Forecast'!BM36</f>
        <v>902784.87611914636</v>
      </c>
      <c r="BN15" s="52">
        <f>'03_Consumption Forecast'!BN36</f>
        <v>945161.34712843609</v>
      </c>
      <c r="BO15" s="52">
        <f>'03_Consumption Forecast'!BO36</f>
        <v>989582.98277122842</v>
      </c>
      <c r="BP15" s="52">
        <f>'03_Consumption Forecast'!BP36</f>
        <v>1036070.7313902141</v>
      </c>
      <c r="BQ15" s="52">
        <f>'03_Consumption Forecast'!BQ36</f>
        <v>1084688.2983210387</v>
      </c>
      <c r="BR15" s="52">
        <f>'03_Consumption Forecast'!BR36</f>
        <v>1135773.5084750049</v>
      </c>
      <c r="BS15" s="52">
        <f>'03_Consumption Forecast'!BS36</f>
        <v>1189221.7917441591</v>
      </c>
      <c r="BT15" s="52">
        <f>'03_Consumption Forecast'!BT36</f>
        <v>1245439.0095299773</v>
      </c>
      <c r="BU15" s="52">
        <f>'03_Consumption Forecast'!BU36</f>
        <v>1304491.9258707727</v>
      </c>
      <c r="BV15" s="52">
        <f>'03_Consumption Forecast'!BV36</f>
        <v>1366576.2142315919</v>
      </c>
      <c r="BW15" s="52">
        <f>'03_Consumption Forecast'!BW36</f>
        <v>1431898.5924057066</v>
      </c>
      <c r="BX15" s="52">
        <f>'03_Consumption Forecast'!BX36</f>
        <v>1500181.3563544278</v>
      </c>
      <c r="BY15" s="52">
        <f>'03_Consumption Forecast'!BY36</f>
        <v>1571389.6206318967</v>
      </c>
      <c r="BZ15" s="52">
        <f>'03_Consumption Forecast'!BZ36</f>
        <v>1645700.4299723688</v>
      </c>
      <c r="CA15" s="52">
        <f>'03_Consumption Forecast'!CA36</f>
        <v>1723467.8801458287</v>
      </c>
      <c r="CB15" s="52">
        <f>'03_Consumption Forecast'!CB36</f>
        <v>1804896.7107079269</v>
      </c>
      <c r="CC15" s="52">
        <f>'03_Consumption Forecast'!CC36</f>
        <v>1890210.6196211034</v>
      </c>
      <c r="CD15" s="52">
        <f>'03_Consumption Forecast'!CD36</f>
        <v>1979598.5779429546</v>
      </c>
      <c r="CE15" s="52">
        <f>'03_Consumption Forecast'!CE36</f>
        <v>2073252.1263409632</v>
      </c>
    </row>
    <row r="16" spans="1:83" x14ac:dyDescent="0.25">
      <c r="A16" s="48" t="s">
        <v>184</v>
      </c>
      <c r="B16" s="48" t="str">
        <f>'03_Consumption Forecast'!B37</f>
        <v>Scope 3 Emissions [tons]</v>
      </c>
      <c r="C16" s="48" t="str">
        <f>'03_Consumption Forecast'!C37</f>
        <v>Total</v>
      </c>
      <c r="D16" s="52">
        <f>'03_Consumption Forecast'!D37</f>
        <v>-1991475.6541380058</v>
      </c>
      <c r="E16" s="52">
        <f>'03_Consumption Forecast'!E37</f>
        <v>-2035478.4649001968</v>
      </c>
      <c r="F16" s="52">
        <f>'03_Consumption Forecast'!F37</f>
        <v>-2071720.9837282649</v>
      </c>
      <c r="G16" s="52">
        <f>'03_Consumption Forecast'!G37</f>
        <v>-2109970.7826403705</v>
      </c>
      <c r="H16" s="52">
        <f>'03_Consumption Forecast'!H37</f>
        <v>-2142655.2976323743</v>
      </c>
      <c r="I16" s="52">
        <f>'03_Consumption Forecast'!I37</f>
        <v>-2172954.8309747512</v>
      </c>
      <c r="J16" s="52">
        <f>'03_Consumption Forecast'!J37</f>
        <v>-2191056.8838543352</v>
      </c>
      <c r="K16" s="52">
        <f>'03_Consumption Forecast'!K37</f>
        <v>-2270210.9594622813</v>
      </c>
      <c r="L16" s="52">
        <f>'03_Consumption Forecast'!L37</f>
        <v>-2308279.7646899428</v>
      </c>
      <c r="M16" s="52">
        <f>'03_Consumption Forecast'!M37</f>
        <v>-2354268.7272716677</v>
      </c>
      <c r="N16" s="52">
        <f>'03_Consumption Forecast'!N37</f>
        <v>-2393558.2051390326</v>
      </c>
      <c r="O16" s="52">
        <f>'03_Consumption Forecast'!O37</f>
        <v>-2430371.4606598001</v>
      </c>
      <c r="P16" s="52">
        <f>'03_Consumption Forecast'!P37</f>
        <v>-2481537.5267796223</v>
      </c>
      <c r="Q16" s="52">
        <f>'03_Consumption Forecast'!Q37</f>
        <v>-2526445.1855692347</v>
      </c>
      <c r="R16" s="52">
        <f>'03_Consumption Forecast'!R37</f>
        <v>-2585694.6300505316</v>
      </c>
      <c r="S16" s="52">
        <f>'03_Consumption Forecast'!S37</f>
        <v>-2633308.9185795952</v>
      </c>
      <c r="T16" s="52">
        <f>'03_Consumption Forecast'!T37</f>
        <v>-2680244.8902085931</v>
      </c>
      <c r="U16" s="52">
        <f>'03_Consumption Forecast'!U37</f>
        <v>-2724794.2657304453</v>
      </c>
      <c r="V16" s="52">
        <f>'03_Consumption Forecast'!V37</f>
        <v>-2778671.8805153128</v>
      </c>
      <c r="W16" s="52">
        <f>'03_Consumption Forecast'!W37</f>
        <v>-2595824.4266479639</v>
      </c>
      <c r="X16" s="52">
        <f>'03_Consumption Forecast'!X37</f>
        <v>-2584076.5884958897</v>
      </c>
      <c r="Y16" s="52">
        <f>'03_Consumption Forecast'!Y37</f>
        <v>-2558306.8116423702</v>
      </c>
      <c r="Z16" s="52">
        <f>'03_Consumption Forecast'!Z37</f>
        <v>-2538091.5332341939</v>
      </c>
      <c r="AA16" s="52">
        <f>'03_Consumption Forecast'!AA37</f>
        <v>-2491244.5877607139</v>
      </c>
      <c r="AB16" s="52">
        <f>'03_Consumption Forecast'!AB37</f>
        <v>-2310567.9031050405</v>
      </c>
      <c r="AC16" s="52">
        <f>'03_Consumption Forecast'!AC37</f>
        <v>-2393196.4114228562</v>
      </c>
      <c r="AD16" s="52">
        <f>'03_Consumption Forecast'!AD37</f>
        <v>-2651455.1359815099</v>
      </c>
      <c r="AE16" s="52">
        <f>'03_Consumption Forecast'!AE37</f>
        <v>-2460742.7741059707</v>
      </c>
      <c r="AF16" s="52">
        <f>'03_Consumption Forecast'!AF37</f>
        <v>-1751068.9450376634</v>
      </c>
      <c r="AG16" s="52">
        <f>'03_Consumption Forecast'!AG37</f>
        <v>-2035907.1245925345</v>
      </c>
      <c r="AH16" s="52">
        <f>'03_Consumption Forecast'!AH37</f>
        <v>-1965332.3217881885</v>
      </c>
      <c r="AI16" s="52">
        <f>'03_Consumption Forecast'!AI37</f>
        <v>-1969803.1700808327</v>
      </c>
      <c r="AJ16" s="52">
        <f>'03_Consumption Forecast'!AJ37</f>
        <v>-2108296.9719443559</v>
      </c>
      <c r="AK16" s="52">
        <f>'03_Consumption Forecast'!AK37</f>
        <v>-1883433.4472360881</v>
      </c>
      <c r="AL16" s="52">
        <f>'03_Consumption Forecast'!AL37</f>
        <v>-2074821.1352937603</v>
      </c>
      <c r="AM16" s="52">
        <f>'03_Consumption Forecast'!AM37</f>
        <v>-2599204.6653157645</v>
      </c>
      <c r="AN16" s="52">
        <f>'03_Consumption Forecast'!AN37</f>
        <v>-2045211.8017429993</v>
      </c>
      <c r="AO16" s="52">
        <f>'03_Consumption Forecast'!AO37</f>
        <v>-2192990.4193384745</v>
      </c>
      <c r="AP16" s="52">
        <f>'03_Consumption Forecast'!AP37</f>
        <v>-2522788.8101777351</v>
      </c>
      <c r="AQ16" s="52">
        <f>'03_Consumption Forecast'!AQ37</f>
        <v>-2632849.1453805398</v>
      </c>
      <c r="AR16" s="52">
        <f>'03_Consumption Forecast'!AR37</f>
        <v>-2558182.1412011571</v>
      </c>
      <c r="AS16" s="52">
        <f>'03_Consumption Forecast'!AS37</f>
        <v>-3181771.2388909054</v>
      </c>
      <c r="AT16" s="52">
        <f>'03_Consumption Forecast'!AT37</f>
        <v>-3121534.4128531427</v>
      </c>
      <c r="AU16" s="52">
        <f>'03_Consumption Forecast'!AU37</f>
        <v>-2890304.7597289644</v>
      </c>
      <c r="AV16" s="52">
        <f>'03_Consumption Forecast'!AV37</f>
        <v>-2580856.4707688158</v>
      </c>
      <c r="AW16" s="52">
        <f>'03_Consumption Forecast'!AW37</f>
        <v>-2643942.4538238375</v>
      </c>
      <c r="AX16" s="52">
        <f>'03_Consumption Forecast'!AX37</f>
        <v>-2684795.8500213437</v>
      </c>
      <c r="AY16" s="52">
        <f>'03_Consumption Forecast'!AY37</f>
        <v>-2713576.9433743823</v>
      </c>
      <c r="AZ16" s="52">
        <f>'03_Consumption Forecast'!AZ37</f>
        <v>-2769150.0923803868</v>
      </c>
      <c r="BA16" s="52">
        <f>'03_Consumption Forecast'!BA37</f>
        <v>-2729827.0182342902</v>
      </c>
      <c r="BB16" s="52">
        <f>'03_Consumption Forecast'!BB37</f>
        <v>-2694736.5961223254</v>
      </c>
      <c r="BC16" s="52">
        <f>'03_Consumption Forecast'!BC37</f>
        <v>-2678453.8686098866</v>
      </c>
      <c r="BD16" s="52">
        <f>'03_Consumption Forecast'!BD37</f>
        <v>-2648847.2195207393</v>
      </c>
      <c r="BE16" s="52">
        <f>'03_Consumption Forecast'!BE37</f>
        <v>-2587243.3424368128</v>
      </c>
      <c r="BF16" s="52">
        <f>'03_Consumption Forecast'!BF37</f>
        <v>-2500205.7796000745</v>
      </c>
      <c r="BG16" s="52">
        <f>'03_Consumption Forecast'!BG37</f>
        <v>-2386692.0257332195</v>
      </c>
      <c r="BH16" s="52">
        <f>'03_Consumption Forecast'!BH37</f>
        <v>-2222834.2474788763</v>
      </c>
      <c r="BI16" s="52">
        <f>'03_Consumption Forecast'!BI37</f>
        <v>-2032031.3219902255</v>
      </c>
      <c r="BJ16" s="52">
        <f>'03_Consumption Forecast'!BJ37</f>
        <v>-1808097.6922520678</v>
      </c>
      <c r="BK16" s="52">
        <f>'03_Consumption Forecast'!BK37</f>
        <v>-1535088.1219876707</v>
      </c>
      <c r="BL16" s="52">
        <f>'03_Consumption Forecast'!BL37</f>
        <v>-1210988.4706740249</v>
      </c>
      <c r="BM16" s="52">
        <f>'03_Consumption Forecast'!BM37</f>
        <v>-830802.91704906523</v>
      </c>
      <c r="BN16" s="52">
        <f>'03_Consumption Forecast'!BN37</f>
        <v>-387303.53759456053</v>
      </c>
      <c r="BO16" s="52">
        <f>'03_Consumption Forecast'!BO37</f>
        <v>126610.82427696511</v>
      </c>
      <c r="BP16" s="52">
        <f>'03_Consumption Forecast'!BP37</f>
        <v>716600.02711167186</v>
      </c>
      <c r="BQ16" s="52">
        <f>'03_Consumption Forecast'!BQ37</f>
        <v>1391331.5235747248</v>
      </c>
      <c r="BR16" s="52">
        <f>'03_Consumption Forecast'!BR37</f>
        <v>2160757.7625369579</v>
      </c>
      <c r="BS16" s="52">
        <f>'03_Consumption Forecast'!BS37</f>
        <v>3033854.5465607382</v>
      </c>
      <c r="BT16" s="52">
        <f>'03_Consumption Forecast'!BT37</f>
        <v>4020896.241979409</v>
      </c>
      <c r="BU16" s="52">
        <f>'03_Consumption Forecast'!BU37</f>
        <v>5131864.8390614614</v>
      </c>
      <c r="BV16" s="52">
        <f>'03_Consumption Forecast'!BV37</f>
        <v>6377687.8407924846</v>
      </c>
      <c r="BW16" s="52">
        <f>'03_Consumption Forecast'!BW37</f>
        <v>7769896.2447896227</v>
      </c>
      <c r="BX16" s="52">
        <f>'03_Consumption Forecast'!BX37</f>
        <v>9320092.1664624028</v>
      </c>
      <c r="BY16" s="52">
        <f>'03_Consumption Forecast'!BY37</f>
        <v>11040949.976884205</v>
      </c>
      <c r="BZ16" s="52">
        <f>'03_Consumption Forecast'!BZ37</f>
        <v>12945523.867759135</v>
      </c>
      <c r="CA16" s="52">
        <f>'03_Consumption Forecast'!CA37</f>
        <v>15047272.821509946</v>
      </c>
      <c r="CB16" s="52">
        <f>'03_Consumption Forecast'!CB37</f>
        <v>17360103.034389973</v>
      </c>
      <c r="CC16" s="52">
        <f>'03_Consumption Forecast'!CC37</f>
        <v>19898282.861544322</v>
      </c>
      <c r="CD16" s="52">
        <f>'03_Consumption Forecast'!CD37</f>
        <v>22676336.571014736</v>
      </c>
      <c r="CE16" s="52">
        <f>'03_Consumption Forecast'!CE37</f>
        <v>25709056.579368226</v>
      </c>
    </row>
    <row r="17" spans="1:84" s="47" customFormat="1" x14ac:dyDescent="0.25">
      <c r="A17" s="48" t="s">
        <v>184</v>
      </c>
      <c r="B17" s="48" t="str">
        <f>'03_Consumption Forecast'!B38</f>
        <v>Total Emissions [tons]</v>
      </c>
      <c r="C17" s="48" t="str">
        <f>'03_Consumption Forecast'!C38</f>
        <v>Total</v>
      </c>
      <c r="D17" s="52">
        <f>'03_Consumption Forecast'!D38</f>
        <v>878029.73666290194</v>
      </c>
      <c r="E17" s="52">
        <f>'03_Consumption Forecast'!E38</f>
        <v>881844.00293938327</v>
      </c>
      <c r="F17" s="52">
        <f>'03_Consumption Forecast'!F38</f>
        <v>905273.80579207838</v>
      </c>
      <c r="G17" s="52">
        <f>'03_Consumption Forecast'!G38</f>
        <v>909015.39417106553</v>
      </c>
      <c r="H17" s="52">
        <f>'03_Consumption Forecast'!H38</f>
        <v>933363.2406673329</v>
      </c>
      <c r="I17" s="52">
        <f>'03_Consumption Forecast'!I38</f>
        <v>970623.7397446048</v>
      </c>
      <c r="J17" s="52">
        <f>'03_Consumption Forecast'!J38</f>
        <v>1024675.8192933986</v>
      </c>
      <c r="K17" s="52">
        <f>'03_Consumption Forecast'!K38</f>
        <v>1006262.0806764521</v>
      </c>
      <c r="L17" s="52">
        <f>'03_Consumption Forecast'!L38</f>
        <v>1028915.9153029189</v>
      </c>
      <c r="M17" s="52">
        <f>'03_Consumption Forecast'!M38</f>
        <v>1039051.117480305</v>
      </c>
      <c r="N17" s="52">
        <f>'03_Consumption Forecast'!N38</f>
        <v>1054213.1368408094</v>
      </c>
      <c r="O17" s="52">
        <f>'03_Consumption Forecast'!O38</f>
        <v>1073270.0415901134</v>
      </c>
      <c r="P17" s="52">
        <f>'03_Consumption Forecast'!P38</f>
        <v>1087348.6228072518</v>
      </c>
      <c r="Q17" s="52">
        <f>'03_Consumption Forecast'!Q38</f>
        <v>1090251.7112281583</v>
      </c>
      <c r="R17" s="52">
        <f>'03_Consumption Forecast'!R38</f>
        <v>1077986.8570112702</v>
      </c>
      <c r="S17" s="52">
        <f>'03_Consumption Forecast'!S38</f>
        <v>1082499.5371665529</v>
      </c>
      <c r="T17" s="52">
        <f>'03_Consumption Forecast'!T38</f>
        <v>1092453.549705775</v>
      </c>
      <c r="U17" s="52">
        <f>'03_Consumption Forecast'!U38</f>
        <v>1126473.2671825653</v>
      </c>
      <c r="V17" s="52">
        <f>'03_Consumption Forecast'!V38</f>
        <v>1138264.2205434365</v>
      </c>
      <c r="W17" s="52">
        <f>'03_Consumption Forecast'!W38</f>
        <v>1434112.7707541927</v>
      </c>
      <c r="X17" s="52">
        <f>'03_Consumption Forecast'!X38</f>
        <v>1462094.4918707239</v>
      </c>
      <c r="Y17" s="52">
        <f>'03_Consumption Forecast'!Y38</f>
        <v>1515704.3208715466</v>
      </c>
      <c r="Z17" s="52">
        <f>'03_Consumption Forecast'!Z38</f>
        <v>1535879.3579333951</v>
      </c>
      <c r="AA17" s="52">
        <f>'03_Consumption Forecast'!AA38</f>
        <v>1615848.1021453273</v>
      </c>
      <c r="AB17" s="52">
        <f>'03_Consumption Forecast'!AB38</f>
        <v>1908187.5781399631</v>
      </c>
      <c r="AC17" s="52">
        <f>'03_Consumption Forecast'!AC38</f>
        <v>1836185.8654562046</v>
      </c>
      <c r="AD17" s="52">
        <f>'03_Consumption Forecast'!AD38</f>
        <v>2189251.0230834042</v>
      </c>
      <c r="AE17" s="52">
        <f>'03_Consumption Forecast'!AE38</f>
        <v>2516921.7074342156</v>
      </c>
      <c r="AF17" s="52">
        <f>'03_Consumption Forecast'!AF38</f>
        <v>1732675.5781524722</v>
      </c>
      <c r="AG17" s="52">
        <f>'03_Consumption Forecast'!AG38</f>
        <v>1637644.480310973</v>
      </c>
      <c r="AH17" s="52">
        <f>'03_Consumption Forecast'!AH38</f>
        <v>1876261.1038902854</v>
      </c>
      <c r="AI17" s="52">
        <f>'03_Consumption Forecast'!AI38</f>
        <v>2037058.3008804959</v>
      </c>
      <c r="AJ17" s="52">
        <f>'03_Consumption Forecast'!AJ38</f>
        <v>2116508.9100482608</v>
      </c>
      <c r="AK17" s="52">
        <f>'03_Consumption Forecast'!AK38</f>
        <v>2649278.3887076061</v>
      </c>
      <c r="AL17" s="52">
        <f>'03_Consumption Forecast'!AL38</f>
        <v>2600569.1516040014</v>
      </c>
      <c r="AM17" s="52">
        <f>'03_Consumption Forecast'!AM38</f>
        <v>2178560.2312278054</v>
      </c>
      <c r="AN17" s="52">
        <f>'03_Consumption Forecast'!AN38</f>
        <v>2974961.8014435065</v>
      </c>
      <c r="AO17" s="52">
        <f>'03_Consumption Forecast'!AO38</f>
        <v>3063774.0813866598</v>
      </c>
      <c r="AP17" s="52">
        <f>'03_Consumption Forecast'!AP38</f>
        <v>2922667.1088655265</v>
      </c>
      <c r="AQ17" s="52">
        <f>'03_Consumption Forecast'!AQ38</f>
        <v>3036097.6317685386</v>
      </c>
      <c r="AR17" s="52">
        <f>'03_Consumption Forecast'!AR38</f>
        <v>3468077.5774296159</v>
      </c>
      <c r="AS17" s="52">
        <f>'03_Consumption Forecast'!AS38</f>
        <v>2966385.3735407679</v>
      </c>
      <c r="AT17" s="52">
        <f>'03_Consumption Forecast'!AT38</f>
        <v>3268984.0770683358</v>
      </c>
      <c r="AU17" s="52">
        <f>'03_Consumption Forecast'!AU38</f>
        <v>3576930.8257632293</v>
      </c>
      <c r="AV17" s="52">
        <f>'03_Consumption Forecast'!AV38</f>
        <v>4189346.8645924162</v>
      </c>
      <c r="AW17" s="52">
        <f>'03_Consumption Forecast'!AW38</f>
        <v>4443007.3717801692</v>
      </c>
      <c r="AX17" s="52">
        <f>'03_Consumption Forecast'!AX38</f>
        <v>4741079.1168332845</v>
      </c>
      <c r="AY17" s="52">
        <f>'03_Consumption Forecast'!AY38</f>
        <v>5068440.3755109813</v>
      </c>
      <c r="AZ17" s="52">
        <f>'03_Consumption Forecast'!AZ38</f>
        <v>5384339.9707058286</v>
      </c>
      <c r="BA17" s="52">
        <f>'03_Consumption Forecast'!BA38</f>
        <v>5807202.6876085997</v>
      </c>
      <c r="BB17" s="52">
        <f>'03_Consumption Forecast'!BB38</f>
        <v>6247412.5757990675</v>
      </c>
      <c r="BC17" s="52">
        <f>'03_Consumption Forecast'!BC38</f>
        <v>6691556.8805774953</v>
      </c>
      <c r="BD17" s="52">
        <f>'03_Consumption Forecast'!BD38</f>
        <v>7177526.7881522188</v>
      </c>
      <c r="BE17" s="52">
        <f>'03_Consumption Forecast'!BE38</f>
        <v>7712012.9944008887</v>
      </c>
      <c r="BF17" s="52">
        <f>'03_Consumption Forecast'!BF38</f>
        <v>8294280.750896465</v>
      </c>
      <c r="BG17" s="52">
        <f>'03_Consumption Forecast'!BG38</f>
        <v>8928498.6164766811</v>
      </c>
      <c r="BH17" s="52">
        <f>'03_Consumption Forecast'!BH38</f>
        <v>9628939.1142699067</v>
      </c>
      <c r="BI17" s="52">
        <f>'03_Consumption Forecast'!BI38</f>
        <v>10387662.390919708</v>
      </c>
      <c r="BJ17" s="52">
        <f>'03_Consumption Forecast'!BJ38</f>
        <v>11210110.562086567</v>
      </c>
      <c r="BK17" s="52">
        <f>'03_Consumption Forecast'!BK38</f>
        <v>12104656.792014219</v>
      </c>
      <c r="BL17" s="52">
        <f>'03_Consumption Forecast'!BL38</f>
        <v>13080778.47171144</v>
      </c>
      <c r="BM17" s="52">
        <f>'03_Consumption Forecast'!BM38</f>
        <v>14145117.828976158</v>
      </c>
      <c r="BN17" s="52">
        <f>'03_Consumption Forecast'!BN38</f>
        <v>15305567.993871439</v>
      </c>
      <c r="BO17" s="52">
        <f>'03_Consumption Forecast'!BO38</f>
        <v>16570666.786470957</v>
      </c>
      <c r="BP17" s="52">
        <f>'03_Consumption Forecast'!BP38</f>
        <v>17947942.820054997</v>
      </c>
      <c r="BQ17" s="52">
        <f>'03_Consumption Forecast'!BQ38</f>
        <v>19448607.457679231</v>
      </c>
      <c r="BR17" s="52">
        <f>'03_Consumption Forecast'!BR38</f>
        <v>21084125.455273017</v>
      </c>
      <c r="BS17" s="52">
        <f>'03_Consumption Forecast'!BS38</f>
        <v>22864999.676553886</v>
      </c>
      <c r="BT17" s="52">
        <f>'03_Consumption Forecast'!BT38</f>
        <v>24802405.428110313</v>
      </c>
      <c r="BU17" s="52">
        <f>'03_Consumption Forecast'!BU38</f>
        <v>26909006.134364828</v>
      </c>
      <c r="BV17" s="52">
        <f>'03_Consumption Forecast'!BV38</f>
        <v>29197910.209145755</v>
      </c>
      <c r="BW17" s="52">
        <f>'03_Consumption Forecast'!BW38</f>
        <v>31682648.171043374</v>
      </c>
      <c r="BX17" s="52">
        <f>'03_Consumption Forecast'!BX38</f>
        <v>34378397.191348992</v>
      </c>
      <c r="BY17" s="52">
        <f>'03_Consumption Forecast'!BY38</f>
        <v>37299664.786730237</v>
      </c>
      <c r="BZ17" s="52">
        <f>'03_Consumption Forecast'!BZ38</f>
        <v>40461657.02671212</v>
      </c>
      <c r="CA17" s="52">
        <f>'03_Consumption Forecast'!CA38</f>
        <v>43881295.353774793</v>
      </c>
      <c r="CB17" s="52">
        <f>'03_Consumption Forecast'!CB38</f>
        <v>47575310.961501189</v>
      </c>
      <c r="CC17" s="52">
        <f>'03_Consumption Forecast'!CC38</f>
        <v>51560898.112613805</v>
      </c>
      <c r="CD17" s="52">
        <f>'03_Consumption Forecast'!CD38</f>
        <v>55855756.86925485</v>
      </c>
      <c r="CE17" s="52">
        <f>'03_Consumption Forecast'!CE38</f>
        <v>60478026.777674407</v>
      </c>
      <c r="CF17" s="27"/>
    </row>
    <row r="18" spans="1:84" x14ac:dyDescent="0.25">
      <c r="A18" s="48" t="s">
        <v>184</v>
      </c>
      <c r="B18" s="48" t="s">
        <v>177</v>
      </c>
      <c r="C18" s="48" t="s">
        <v>23</v>
      </c>
      <c r="D18" s="48"/>
      <c r="E18" s="48"/>
      <c r="F18" s="48"/>
      <c r="G18" s="48"/>
      <c r="H18" s="48"/>
      <c r="I18" s="48"/>
      <c r="J18" s="48"/>
      <c r="K18" s="48"/>
      <c r="L18" s="48"/>
      <c r="M18" s="48"/>
      <c r="N18" s="48"/>
      <c r="O18" s="48"/>
      <c r="P18" s="48"/>
      <c r="Q18" s="48"/>
      <c r="R18" s="48"/>
      <c r="S18" s="48"/>
      <c r="T18" s="48"/>
      <c r="U18" s="48"/>
      <c r="V18" s="48"/>
      <c r="W18" s="48">
        <f t="array" ref="W18:CE18">TRANSPOSE('06_CT Wood Emissions'!F21:F81)</f>
        <v>822549600</v>
      </c>
      <c r="X18" s="48">
        <v>804917760.00000012</v>
      </c>
      <c r="Y18" s="48">
        <v>787285920</v>
      </c>
      <c r="Z18" s="48">
        <v>769654080.00000012</v>
      </c>
      <c r="AA18" s="48">
        <v>752022240.00000012</v>
      </c>
      <c r="AB18" s="48">
        <v>734390400.00000012</v>
      </c>
      <c r="AC18" s="48">
        <v>716758560.00000012</v>
      </c>
      <c r="AD18" s="48">
        <v>699126720</v>
      </c>
      <c r="AE18" s="48">
        <v>681494880</v>
      </c>
      <c r="AF18" s="48">
        <v>663863040</v>
      </c>
      <c r="AG18" s="48">
        <v>646231200</v>
      </c>
      <c r="AH18" s="48">
        <v>634099200</v>
      </c>
      <c r="AI18" s="48">
        <v>621967200</v>
      </c>
      <c r="AJ18" s="48">
        <v>609835200</v>
      </c>
      <c r="AK18" s="48">
        <v>597703200</v>
      </c>
      <c r="AL18" s="48">
        <v>585571200.00000012</v>
      </c>
      <c r="AM18" s="48">
        <v>573439200</v>
      </c>
      <c r="AN18" s="48">
        <v>561307200.00000012</v>
      </c>
      <c r="AO18" s="48">
        <v>549175200</v>
      </c>
      <c r="AP18" s="48">
        <v>537043200</v>
      </c>
      <c r="AQ18" s="48">
        <v>524911199.99999994</v>
      </c>
      <c r="AR18" s="48">
        <v>512779200.00000006</v>
      </c>
      <c r="AS18" s="48">
        <v>500647200.00000012</v>
      </c>
      <c r="AT18" s="48">
        <v>488515200.00000006</v>
      </c>
      <c r="AU18" s="48">
        <v>476383200.00000012</v>
      </c>
      <c r="AV18" s="48">
        <v>464251200.00000012</v>
      </c>
      <c r="AW18" s="48">
        <v>448075200.00000012</v>
      </c>
      <c r="AX18" s="48">
        <v>431621600.18236107</v>
      </c>
      <c r="AY18" s="48">
        <v>414863130.40550077</v>
      </c>
      <c r="AZ18" s="48">
        <v>397776494.5675832</v>
      </c>
      <c r="BA18" s="48">
        <v>380339492.72025645</v>
      </c>
      <c r="BB18" s="48">
        <v>362531891.56965715</v>
      </c>
      <c r="BC18" s="48">
        <v>344324159.20781827</v>
      </c>
      <c r="BD18" s="48">
        <v>325685732.19304627</v>
      </c>
      <c r="BE18" s="48">
        <v>306579013.29885703</v>
      </c>
      <c r="BF18" s="48">
        <v>286976071.43235856</v>
      </c>
      <c r="BG18" s="48">
        <v>266842834.09612709</v>
      </c>
      <c r="BH18" s="48">
        <v>246141417.17210591</v>
      </c>
      <c r="BI18" s="48">
        <v>224841838.75943664</v>
      </c>
      <c r="BJ18" s="48">
        <v>202899399.13727951</v>
      </c>
      <c r="BK18" s="48">
        <v>180268014.37057251</v>
      </c>
      <c r="BL18" s="48">
        <v>156906117.46599346</v>
      </c>
      <c r="BM18" s="48">
        <v>132764748.73920265</v>
      </c>
      <c r="BN18" s="48">
        <v>107791842.42087024</v>
      </c>
      <c r="BO18" s="48">
        <v>81933063.147632718</v>
      </c>
      <c r="BP18" s="48">
        <v>55130985.349685088</v>
      </c>
      <c r="BQ18" s="48">
        <v>27324578.779418275</v>
      </c>
      <c r="BR18" s="48">
        <v>-1551487.8888800256</v>
      </c>
      <c r="BS18" s="48">
        <v>-31566050.378943671</v>
      </c>
      <c r="BT18" s="48">
        <v>-62791714.299916789</v>
      </c>
      <c r="BU18" s="48">
        <v>-95304312.713975281</v>
      </c>
      <c r="BV18" s="48">
        <v>-129184634.39614183</v>
      </c>
      <c r="BW18" s="48">
        <v>-164518145.00964111</v>
      </c>
      <c r="BX18" s="48">
        <v>-201395001.21589077</v>
      </c>
      <c r="BY18" s="48">
        <v>-239911703.73886487</v>
      </c>
      <c r="BZ18" s="48">
        <v>-280169782.28248012</v>
      </c>
      <c r="CA18" s="48">
        <v>-322276190.04824454</v>
      </c>
      <c r="CB18" s="48">
        <v>-366344569.28702497</v>
      </c>
      <c r="CC18" s="48">
        <v>-412495000.37765586</v>
      </c>
      <c r="CD18" s="48">
        <v>-460854320.61971712</v>
      </c>
      <c r="CE18" s="48">
        <v>-511556597.24518669</v>
      </c>
    </row>
    <row r="19" spans="1:84" x14ac:dyDescent="0.25">
      <c r="A19" s="48" t="s">
        <v>79</v>
      </c>
      <c r="B19" s="48" t="str">
        <f>'03_Consumption Forecast'!B44</f>
        <v>Useful [ktoe]</v>
      </c>
      <c r="C19" s="48" t="str">
        <f>'03_Consumption Forecast'!C44</f>
        <v>Charcoal</v>
      </c>
      <c r="D19" s="48">
        <f>'03_Consumption Forecast'!D44</f>
        <v>0.72</v>
      </c>
      <c r="E19" s="48">
        <f>'03_Consumption Forecast'!E44</f>
        <v>0.72</v>
      </c>
      <c r="F19" s="48">
        <f>'03_Consumption Forecast'!F44</f>
        <v>0.72</v>
      </c>
      <c r="G19" s="48">
        <f>'03_Consumption Forecast'!G44</f>
        <v>0.72</v>
      </c>
      <c r="H19" s="48">
        <f>'03_Consumption Forecast'!H44</f>
        <v>0.72</v>
      </c>
      <c r="I19" s="48">
        <f>'03_Consumption Forecast'!I44</f>
        <v>0.72</v>
      </c>
      <c r="J19" s="48">
        <f>'03_Consumption Forecast'!J44</f>
        <v>0.72</v>
      </c>
      <c r="K19" s="48">
        <f>'03_Consumption Forecast'!K44</f>
        <v>0.9</v>
      </c>
      <c r="L19" s="48">
        <f>'03_Consumption Forecast'!L44</f>
        <v>0.9</v>
      </c>
      <c r="M19" s="48">
        <f>'03_Consumption Forecast'!M44</f>
        <v>0.89999999999999991</v>
      </c>
      <c r="N19" s="48">
        <f>'03_Consumption Forecast'!N44</f>
        <v>0.9</v>
      </c>
      <c r="O19" s="48">
        <f>'03_Consumption Forecast'!O44</f>
        <v>0.90000000000000013</v>
      </c>
      <c r="P19" s="48">
        <f>'03_Consumption Forecast'!P44</f>
        <v>0.9</v>
      </c>
      <c r="Q19" s="48">
        <f>'03_Consumption Forecast'!Q44</f>
        <v>0.9</v>
      </c>
      <c r="R19" s="48">
        <f>'03_Consumption Forecast'!R44</f>
        <v>0.9</v>
      </c>
      <c r="S19" s="48">
        <f>'03_Consumption Forecast'!S44</f>
        <v>0.9</v>
      </c>
      <c r="T19" s="48">
        <f>'03_Consumption Forecast'!T44</f>
        <v>0.9</v>
      </c>
      <c r="U19" s="48">
        <f>'03_Consumption Forecast'!U44</f>
        <v>0.9</v>
      </c>
      <c r="V19" s="48">
        <f>'03_Consumption Forecast'!V44</f>
        <v>0.89999999999999991</v>
      </c>
      <c r="W19" s="48">
        <f>'03_Consumption Forecast'!W44</f>
        <v>1.08</v>
      </c>
      <c r="X19" s="48">
        <f>'03_Consumption Forecast'!X44</f>
        <v>1.26</v>
      </c>
      <c r="Y19" s="48">
        <f>'03_Consumption Forecast'!Y44</f>
        <v>1.26</v>
      </c>
      <c r="Z19" s="48">
        <f>'03_Consumption Forecast'!Z44</f>
        <v>1.44</v>
      </c>
      <c r="AA19" s="48">
        <f>'03_Consumption Forecast'!AA44</f>
        <v>1.6199999999999999</v>
      </c>
      <c r="AB19" s="48">
        <f>'03_Consumption Forecast'!AB44</f>
        <v>1.62</v>
      </c>
      <c r="AC19" s="48">
        <f>'03_Consumption Forecast'!AC44</f>
        <v>1.7999999999999998</v>
      </c>
      <c r="AD19" s="48">
        <f>'03_Consumption Forecast'!AD44</f>
        <v>1.8</v>
      </c>
      <c r="AE19" s="48">
        <f>'03_Consumption Forecast'!AE44</f>
        <v>3.06</v>
      </c>
      <c r="AF19" s="48">
        <f>'03_Consumption Forecast'!AF44</f>
        <v>0</v>
      </c>
      <c r="AG19" s="48">
        <f>'03_Consumption Forecast'!AG44</f>
        <v>0</v>
      </c>
      <c r="AH19" s="48">
        <f>'03_Consumption Forecast'!AH44</f>
        <v>0</v>
      </c>
      <c r="AI19" s="48">
        <f>'03_Consumption Forecast'!AI44</f>
        <v>0</v>
      </c>
      <c r="AJ19" s="48">
        <f>'03_Consumption Forecast'!AJ44</f>
        <v>0</v>
      </c>
      <c r="AK19" s="48">
        <f>'03_Consumption Forecast'!AK44</f>
        <v>0</v>
      </c>
      <c r="AL19" s="48">
        <f>'03_Consumption Forecast'!AL44</f>
        <v>0</v>
      </c>
      <c r="AM19" s="48">
        <f>'03_Consumption Forecast'!AM44</f>
        <v>0</v>
      </c>
      <c r="AN19" s="48">
        <f>'03_Consumption Forecast'!AN44</f>
        <v>0</v>
      </c>
      <c r="AO19" s="48">
        <f>'03_Consumption Forecast'!AO44</f>
        <v>0</v>
      </c>
      <c r="AP19" s="48">
        <f>'03_Consumption Forecast'!AP44</f>
        <v>0</v>
      </c>
      <c r="AQ19" s="48">
        <f>'03_Consumption Forecast'!AQ44</f>
        <v>0</v>
      </c>
      <c r="AR19" s="48">
        <f>'03_Consumption Forecast'!AR44</f>
        <v>0</v>
      </c>
      <c r="AS19" s="48">
        <f>'03_Consumption Forecast'!AS44</f>
        <v>0.17876748505351164</v>
      </c>
      <c r="AT19" s="48">
        <f>'03_Consumption Forecast'!AT44</f>
        <v>0.18121353826686198</v>
      </c>
      <c r="AU19" s="48">
        <f>'03_Consumption Forecast'!AU44</f>
        <v>0</v>
      </c>
      <c r="AV19" s="48">
        <f>'03_Consumption Forecast'!AV44</f>
        <v>0</v>
      </c>
      <c r="AW19" s="48">
        <f>'03_Consumption Forecast'!AW44</f>
        <v>0</v>
      </c>
      <c r="AX19" s="48">
        <f>'03_Consumption Forecast'!AX44</f>
        <v>0</v>
      </c>
      <c r="AY19" s="48">
        <f>'03_Consumption Forecast'!AY44</f>
        <v>0</v>
      </c>
      <c r="AZ19" s="48">
        <f>'03_Consumption Forecast'!AZ44</f>
        <v>0</v>
      </c>
      <c r="BA19" s="48">
        <f>'03_Consumption Forecast'!BA44</f>
        <v>0</v>
      </c>
      <c r="BB19" s="48">
        <f>'03_Consumption Forecast'!BB44</f>
        <v>0</v>
      </c>
      <c r="BC19" s="48">
        <f>'03_Consumption Forecast'!BC44</f>
        <v>0</v>
      </c>
      <c r="BD19" s="48">
        <f>'03_Consumption Forecast'!BD44</f>
        <v>0</v>
      </c>
      <c r="BE19" s="48">
        <f>'03_Consumption Forecast'!BE44</f>
        <v>0</v>
      </c>
      <c r="BF19" s="48">
        <f>'03_Consumption Forecast'!BF44</f>
        <v>0</v>
      </c>
      <c r="BG19" s="48">
        <f>'03_Consumption Forecast'!BG44</f>
        <v>0</v>
      </c>
      <c r="BH19" s="48">
        <f>'03_Consumption Forecast'!BH44</f>
        <v>0</v>
      </c>
      <c r="BI19" s="48">
        <f>'03_Consumption Forecast'!BI44</f>
        <v>0</v>
      </c>
      <c r="BJ19" s="48">
        <f>'03_Consumption Forecast'!BJ44</f>
        <v>0</v>
      </c>
      <c r="BK19" s="48">
        <f>'03_Consumption Forecast'!BK44</f>
        <v>0</v>
      </c>
      <c r="BL19" s="48">
        <f>'03_Consumption Forecast'!BL44</f>
        <v>0</v>
      </c>
      <c r="BM19" s="48">
        <f>'03_Consumption Forecast'!BM44</f>
        <v>0</v>
      </c>
      <c r="BN19" s="48">
        <f>'03_Consumption Forecast'!BN44</f>
        <v>0</v>
      </c>
      <c r="BO19" s="48">
        <f>'03_Consumption Forecast'!BO44</f>
        <v>0</v>
      </c>
      <c r="BP19" s="48">
        <f>'03_Consumption Forecast'!BP44</f>
        <v>0</v>
      </c>
      <c r="BQ19" s="48">
        <f>'03_Consumption Forecast'!BQ44</f>
        <v>0</v>
      </c>
      <c r="BR19" s="48">
        <f>'03_Consumption Forecast'!BR44</f>
        <v>0</v>
      </c>
      <c r="BS19" s="48">
        <f>'03_Consumption Forecast'!BS44</f>
        <v>0</v>
      </c>
      <c r="BT19" s="48">
        <f>'03_Consumption Forecast'!BT44</f>
        <v>0</v>
      </c>
      <c r="BU19" s="48">
        <f>'03_Consumption Forecast'!BU44</f>
        <v>0</v>
      </c>
      <c r="BV19" s="48">
        <f>'03_Consumption Forecast'!BV44</f>
        <v>0</v>
      </c>
      <c r="BW19" s="48">
        <f>'03_Consumption Forecast'!BW44</f>
        <v>0</v>
      </c>
      <c r="BX19" s="48">
        <f>'03_Consumption Forecast'!BX44</f>
        <v>0</v>
      </c>
      <c r="BY19" s="48">
        <f>'03_Consumption Forecast'!BY44</f>
        <v>0</v>
      </c>
      <c r="BZ19" s="48">
        <f>'03_Consumption Forecast'!BZ44</f>
        <v>0</v>
      </c>
      <c r="CA19" s="48">
        <f>'03_Consumption Forecast'!CA44</f>
        <v>0</v>
      </c>
      <c r="CB19" s="48">
        <f>'03_Consumption Forecast'!CB44</f>
        <v>0</v>
      </c>
      <c r="CC19" s="48">
        <f>'03_Consumption Forecast'!CC44</f>
        <v>0</v>
      </c>
      <c r="CD19" s="48">
        <f>'03_Consumption Forecast'!CD44</f>
        <v>0</v>
      </c>
      <c r="CE19" s="48">
        <f>'03_Consumption Forecast'!CE44</f>
        <v>0</v>
      </c>
    </row>
    <row r="20" spans="1:84" x14ac:dyDescent="0.25">
      <c r="A20" s="48" t="s">
        <v>79</v>
      </c>
      <c r="B20" s="48" t="str">
        <f>'03_Consumption Forecast'!B45</f>
        <v>Primary [ktoe]</v>
      </c>
      <c r="C20" s="48" t="str">
        <f>'03_Consumption Forecast'!C45</f>
        <v>Wood</v>
      </c>
      <c r="D20" s="48">
        <f>'03_Consumption Forecast'!D45</f>
        <v>13.029315960912053</v>
      </c>
      <c r="E20" s="48">
        <f>'03_Consumption Forecast'!E45</f>
        <v>13.029315960912053</v>
      </c>
      <c r="F20" s="48">
        <f>'03_Consumption Forecast'!F45</f>
        <v>13.029315960912053</v>
      </c>
      <c r="G20" s="48">
        <f>'03_Consumption Forecast'!G45</f>
        <v>13.029315960912053</v>
      </c>
      <c r="H20" s="48">
        <f>'03_Consumption Forecast'!H45</f>
        <v>13.029315960912053</v>
      </c>
      <c r="I20" s="48">
        <f>'03_Consumption Forecast'!I45</f>
        <v>13.029315960912053</v>
      </c>
      <c r="J20" s="48">
        <f>'03_Consumption Forecast'!J45</f>
        <v>13.029315960912053</v>
      </c>
      <c r="K20" s="48">
        <f>'03_Consumption Forecast'!K45</f>
        <v>16.286644951140065</v>
      </c>
      <c r="L20" s="48">
        <f>'03_Consumption Forecast'!L45</f>
        <v>16.286644951140065</v>
      </c>
      <c r="M20" s="48">
        <f>'03_Consumption Forecast'!M45</f>
        <v>16.286644951140065</v>
      </c>
      <c r="N20" s="48">
        <f>'03_Consumption Forecast'!N45</f>
        <v>16.286644951140065</v>
      </c>
      <c r="O20" s="48">
        <f>'03_Consumption Forecast'!O45</f>
        <v>16.286644951140069</v>
      </c>
      <c r="P20" s="48">
        <f>'03_Consumption Forecast'!P45</f>
        <v>16.286644951140065</v>
      </c>
      <c r="Q20" s="48">
        <f>'03_Consumption Forecast'!Q45</f>
        <v>16.286644951140065</v>
      </c>
      <c r="R20" s="48">
        <f>'03_Consumption Forecast'!R45</f>
        <v>16.286644951140065</v>
      </c>
      <c r="S20" s="48">
        <f>'03_Consumption Forecast'!S45</f>
        <v>16.286644951140065</v>
      </c>
      <c r="T20" s="48">
        <f>'03_Consumption Forecast'!T45</f>
        <v>16.286644951140065</v>
      </c>
      <c r="U20" s="48">
        <f>'03_Consumption Forecast'!U45</f>
        <v>16.286644951140065</v>
      </c>
      <c r="V20" s="48">
        <f>'03_Consumption Forecast'!V45</f>
        <v>16.286644951140065</v>
      </c>
      <c r="W20" s="48">
        <f>'03_Consumption Forecast'!W45</f>
        <v>19.54397394136808</v>
      </c>
      <c r="X20" s="48">
        <f>'03_Consumption Forecast'!X45</f>
        <v>22.801302931596094</v>
      </c>
      <c r="Y20" s="48">
        <f>'03_Consumption Forecast'!Y45</f>
        <v>22.801302931596094</v>
      </c>
      <c r="Z20" s="48">
        <f>'03_Consumption Forecast'!Z45</f>
        <v>26.058631921824105</v>
      </c>
      <c r="AA20" s="48">
        <f>'03_Consumption Forecast'!AA45</f>
        <v>29.315960912052116</v>
      </c>
      <c r="AB20" s="48">
        <f>'03_Consumption Forecast'!AB45</f>
        <v>29.31596091205212</v>
      </c>
      <c r="AC20" s="48">
        <f>'03_Consumption Forecast'!AC45</f>
        <v>32.573289902280131</v>
      </c>
      <c r="AD20" s="48">
        <f>'03_Consumption Forecast'!AD45</f>
        <v>32.573289902280131</v>
      </c>
      <c r="AE20" s="48">
        <f>'03_Consumption Forecast'!AE45</f>
        <v>55.374592833876228</v>
      </c>
      <c r="AF20" s="48">
        <f>'03_Consumption Forecast'!AF45</f>
        <v>0</v>
      </c>
      <c r="AG20" s="48">
        <f>'03_Consumption Forecast'!AG45</f>
        <v>0</v>
      </c>
      <c r="AH20" s="48">
        <f>'03_Consumption Forecast'!AH45</f>
        <v>0</v>
      </c>
      <c r="AI20" s="48">
        <f>'03_Consumption Forecast'!AI45</f>
        <v>0</v>
      </c>
      <c r="AJ20" s="48">
        <f>'03_Consumption Forecast'!AJ45</f>
        <v>0</v>
      </c>
      <c r="AK20" s="48">
        <f>'03_Consumption Forecast'!AK45</f>
        <v>0</v>
      </c>
      <c r="AL20" s="48">
        <f>'03_Consumption Forecast'!AL45</f>
        <v>0</v>
      </c>
      <c r="AM20" s="48">
        <f>'03_Consumption Forecast'!AM45</f>
        <v>0</v>
      </c>
      <c r="AN20" s="48">
        <f>'03_Consumption Forecast'!AN45</f>
        <v>0</v>
      </c>
      <c r="AO20" s="48">
        <f>'03_Consumption Forecast'!AO45</f>
        <v>0</v>
      </c>
      <c r="AP20" s="48">
        <f>'03_Consumption Forecast'!AP45</f>
        <v>0</v>
      </c>
      <c r="AQ20" s="48">
        <f>'03_Consumption Forecast'!AQ45</f>
        <v>0</v>
      </c>
      <c r="AR20" s="48">
        <f>'03_Consumption Forecast'!AR45</f>
        <v>0</v>
      </c>
      <c r="AS20" s="48">
        <f>'03_Consumption Forecast'!AS45</f>
        <v>3.2350250643053142</v>
      </c>
      <c r="AT20" s="48">
        <f>'03_Consumption Forecast'!AT45</f>
        <v>3.2792895089913499</v>
      </c>
      <c r="AU20" s="48">
        <f>'03_Consumption Forecast'!AU45</f>
        <v>0</v>
      </c>
      <c r="AV20" s="48">
        <f>'03_Consumption Forecast'!AV45</f>
        <v>0</v>
      </c>
      <c r="AW20" s="48">
        <f>'03_Consumption Forecast'!AW45</f>
        <v>0</v>
      </c>
      <c r="AX20" s="48">
        <f>'03_Consumption Forecast'!AX45</f>
        <v>0</v>
      </c>
      <c r="AY20" s="48">
        <f>'03_Consumption Forecast'!AY45</f>
        <v>0</v>
      </c>
      <c r="AZ20" s="48">
        <f>'03_Consumption Forecast'!AZ45</f>
        <v>0</v>
      </c>
      <c r="BA20" s="48">
        <f>'03_Consumption Forecast'!BA45</f>
        <v>0</v>
      </c>
      <c r="BB20" s="48">
        <f>'03_Consumption Forecast'!BB45</f>
        <v>0</v>
      </c>
      <c r="BC20" s="48">
        <f>'03_Consumption Forecast'!BC45</f>
        <v>0</v>
      </c>
      <c r="BD20" s="48">
        <f>'03_Consumption Forecast'!BD45</f>
        <v>0</v>
      </c>
      <c r="BE20" s="48">
        <f>'03_Consumption Forecast'!BE45</f>
        <v>0</v>
      </c>
      <c r="BF20" s="48">
        <f>'03_Consumption Forecast'!BF45</f>
        <v>0</v>
      </c>
      <c r="BG20" s="48">
        <f>'03_Consumption Forecast'!BG45</f>
        <v>0</v>
      </c>
      <c r="BH20" s="48">
        <f>'03_Consumption Forecast'!BH45</f>
        <v>0</v>
      </c>
      <c r="BI20" s="48">
        <f>'03_Consumption Forecast'!BI45</f>
        <v>0</v>
      </c>
      <c r="BJ20" s="48">
        <f>'03_Consumption Forecast'!BJ45</f>
        <v>0</v>
      </c>
      <c r="BK20" s="48">
        <f>'03_Consumption Forecast'!BK45</f>
        <v>0</v>
      </c>
      <c r="BL20" s="48">
        <f>'03_Consumption Forecast'!BL45</f>
        <v>0</v>
      </c>
      <c r="BM20" s="48">
        <f>'03_Consumption Forecast'!BM45</f>
        <v>0</v>
      </c>
      <c r="BN20" s="48">
        <f>'03_Consumption Forecast'!BN45</f>
        <v>0</v>
      </c>
      <c r="BO20" s="48">
        <f>'03_Consumption Forecast'!BO45</f>
        <v>0</v>
      </c>
      <c r="BP20" s="48">
        <f>'03_Consumption Forecast'!BP45</f>
        <v>0</v>
      </c>
      <c r="BQ20" s="48">
        <f>'03_Consumption Forecast'!BQ45</f>
        <v>0</v>
      </c>
      <c r="BR20" s="48">
        <f>'03_Consumption Forecast'!BR45</f>
        <v>0</v>
      </c>
      <c r="BS20" s="48">
        <f>'03_Consumption Forecast'!BS45</f>
        <v>0</v>
      </c>
      <c r="BT20" s="48">
        <f>'03_Consumption Forecast'!BT45</f>
        <v>0</v>
      </c>
      <c r="BU20" s="48">
        <f>'03_Consumption Forecast'!BU45</f>
        <v>0</v>
      </c>
      <c r="BV20" s="48">
        <f>'03_Consumption Forecast'!BV45</f>
        <v>0</v>
      </c>
      <c r="BW20" s="48">
        <f>'03_Consumption Forecast'!BW45</f>
        <v>0</v>
      </c>
      <c r="BX20" s="48">
        <f>'03_Consumption Forecast'!BX45</f>
        <v>0</v>
      </c>
      <c r="BY20" s="48">
        <f>'03_Consumption Forecast'!BY45</f>
        <v>0</v>
      </c>
      <c r="BZ20" s="48">
        <f>'03_Consumption Forecast'!BZ45</f>
        <v>0</v>
      </c>
      <c r="CA20" s="48">
        <f>'03_Consumption Forecast'!CA45</f>
        <v>0</v>
      </c>
      <c r="CB20" s="48">
        <f>'03_Consumption Forecast'!CB45</f>
        <v>0</v>
      </c>
      <c r="CC20" s="48">
        <f>'03_Consumption Forecast'!CC45</f>
        <v>0</v>
      </c>
      <c r="CD20" s="48">
        <f>'03_Consumption Forecast'!CD45</f>
        <v>0</v>
      </c>
      <c r="CE20" s="48">
        <f>'03_Consumption Forecast'!CE45</f>
        <v>0</v>
      </c>
    </row>
    <row r="21" spans="1:84" x14ac:dyDescent="0.25">
      <c r="A21" s="48" t="s">
        <v>79</v>
      </c>
      <c r="B21" s="48" t="str">
        <f>'03_Consumption Forecast'!B47</f>
        <v>Useful [ktoe]</v>
      </c>
      <c r="C21" s="48" t="str">
        <f>'03_Consumption Forecast'!C47</f>
        <v>Kerosene</v>
      </c>
      <c r="D21" s="48">
        <f>'03_Consumption Forecast'!D47</f>
        <v>8.4389806662842997</v>
      </c>
      <c r="E21" s="48">
        <f>'03_Consumption Forecast'!E47</f>
        <v>8.4713837350395007</v>
      </c>
      <c r="F21" s="48">
        <f>'03_Consumption Forecast'!F47</f>
        <v>9.2772238408271992</v>
      </c>
      <c r="G21" s="48">
        <f>'03_Consumption Forecast'!G47</f>
        <v>8.2761714993440005</v>
      </c>
      <c r="H21" s="48">
        <f>'03_Consumption Forecast'!H47</f>
        <v>8.5605998710815001</v>
      </c>
      <c r="I21" s="48">
        <f>'03_Consumption Forecast'!I47</f>
        <v>9.3671883639828</v>
      </c>
      <c r="J21" s="48">
        <f>'03_Consumption Forecast'!J47</f>
        <v>9.9177354352561995</v>
      </c>
      <c r="K21" s="48">
        <f>'03_Consumption Forecast'!K47</f>
        <v>11.518920629194</v>
      </c>
      <c r="L21" s="48">
        <f>'03_Consumption Forecast'!L47</f>
        <v>12.079669711072601</v>
      </c>
      <c r="M21" s="48">
        <f>'03_Consumption Forecast'!M47</f>
        <v>12.1170983789644</v>
      </c>
      <c r="N21" s="48">
        <f>'03_Consumption Forecast'!N47</f>
        <v>11.0978552994792</v>
      </c>
      <c r="O21" s="48">
        <f>'03_Consumption Forecast'!O47</f>
        <v>10.602396773783999</v>
      </c>
      <c r="P21" s="48">
        <f>'03_Consumption Forecast'!P47</f>
        <v>11.4333125958129</v>
      </c>
      <c r="Q21" s="48">
        <f>'03_Consumption Forecast'!Q47</f>
        <v>9.8689845950266992</v>
      </c>
      <c r="R21" s="48">
        <f>'03_Consumption Forecast'!R47</f>
        <v>8.8298277307745998</v>
      </c>
      <c r="S21" s="48">
        <f>'03_Consumption Forecast'!S47</f>
        <v>7.5156917565547987</v>
      </c>
      <c r="T21" s="48">
        <f>'03_Consumption Forecast'!T47</f>
        <v>6.7317597328725007</v>
      </c>
      <c r="U21" s="48">
        <f>'03_Consumption Forecast'!U47</f>
        <v>7.5628815066224</v>
      </c>
      <c r="V21" s="48">
        <f>'03_Consumption Forecast'!V47</f>
        <v>7.8535102748772996</v>
      </c>
      <c r="W21" s="48">
        <f>'03_Consumption Forecast'!W47</f>
        <v>7.6026394768015999</v>
      </c>
      <c r="X21" s="48">
        <f>'03_Consumption Forecast'!X47</f>
        <v>7.6226606097320007</v>
      </c>
      <c r="Y21" s="48">
        <f>'03_Consumption Forecast'!Y47</f>
        <v>9.8264095114788006</v>
      </c>
      <c r="Z21" s="48">
        <f>'03_Consumption Forecast'!Z47</f>
        <v>7.6628652970128002</v>
      </c>
      <c r="AA21" s="48">
        <f>'03_Consumption Forecast'!AA47</f>
        <v>6.5855052712896009</v>
      </c>
      <c r="AB21" s="48">
        <f>'03_Consumption Forecast'!AB47</f>
        <v>6.0526674057454004</v>
      </c>
      <c r="AC21" s="48">
        <f>'03_Consumption Forecast'!AC47</f>
        <v>5.2411098879828</v>
      </c>
      <c r="AD21" s="48">
        <f>'03_Consumption Forecast'!AD47</f>
        <v>5.8080956372208004</v>
      </c>
      <c r="AE21" s="48">
        <f>'03_Consumption Forecast'!AE47</f>
        <v>6.6553326386567999</v>
      </c>
      <c r="AF21" s="48">
        <f>'03_Consumption Forecast'!AF47</f>
        <v>10.92784721398198</v>
      </c>
      <c r="AG21" s="48">
        <f>'03_Consumption Forecast'!AG47</f>
        <v>10.657516164943523</v>
      </c>
      <c r="AH21" s="48">
        <f>'03_Consumption Forecast'!AH47</f>
        <v>8.0700717170859466</v>
      </c>
      <c r="AI21" s="48">
        <f>'03_Consumption Forecast'!AI47</f>
        <v>8.7860173258242575</v>
      </c>
      <c r="AJ21" s="48">
        <f>'03_Consumption Forecast'!AJ47</f>
        <v>8.04173910263866</v>
      </c>
      <c r="AK21" s="48">
        <f>'03_Consumption Forecast'!AK47</f>
        <v>7.6148594293763958</v>
      </c>
      <c r="AL21" s="48">
        <f>'03_Consumption Forecast'!AL47</f>
        <v>7.5087165254036332</v>
      </c>
      <c r="AM21" s="48">
        <f>'03_Consumption Forecast'!AM47</f>
        <v>6.8873973422378398</v>
      </c>
      <c r="AN21" s="48">
        <f>'03_Consumption Forecast'!AN47</f>
        <v>7.0079421537945148</v>
      </c>
      <c r="AO21" s="48">
        <f>'03_Consumption Forecast'!AO47</f>
        <v>8.7077865911351235</v>
      </c>
      <c r="AP21" s="48">
        <f>'03_Consumption Forecast'!AP47</f>
        <v>9.199530319852478</v>
      </c>
      <c r="AQ21" s="48">
        <f>'03_Consumption Forecast'!AQ47</f>
        <v>9.1084196454783282</v>
      </c>
      <c r="AR21" s="48">
        <f>'03_Consumption Forecast'!AR47</f>
        <v>9.335998330771254</v>
      </c>
      <c r="AS21" s="48">
        <f>'03_Consumption Forecast'!AS47</f>
        <v>8.9164093118982972</v>
      </c>
      <c r="AT21" s="48">
        <f>'03_Consumption Forecast'!AT47</f>
        <v>7.8960954229285134</v>
      </c>
      <c r="AU21" s="48">
        <f>'03_Consumption Forecast'!AU47</f>
        <v>7.6826874385250399</v>
      </c>
      <c r="AV21" s="48">
        <f>'03_Consumption Forecast'!AV47</f>
        <v>7.823021986626097</v>
      </c>
      <c r="AW21" s="48">
        <f>'03_Consumption Forecast'!AW47</f>
        <v>7.9594171409162291</v>
      </c>
      <c r="AX21" s="48">
        <f>'03_Consumption Forecast'!AX47</f>
        <v>8.0911850030948447</v>
      </c>
      <c r="AY21" s="48">
        <f>'03_Consumption Forecast'!AY47</f>
        <v>8.217581353416179</v>
      </c>
      <c r="AZ21" s="48">
        <f>'03_Consumption Forecast'!AZ47</f>
        <v>8.3378018588731297</v>
      </c>
      <c r="BA21" s="48">
        <f>'03_Consumption Forecast'!BA47</f>
        <v>8.4509780485483574</v>
      </c>
      <c r="BB21" s="48">
        <f>'03_Consumption Forecast'!BB47</f>
        <v>8.5561730425836302</v>
      </c>
      <c r="BC21" s="48">
        <f>'03_Consumption Forecast'!BC47</f>
        <v>8.6523770204573722</v>
      </c>
      <c r="BD21" s="48">
        <f>'03_Consumption Forecast'!BD47</f>
        <v>8.7385024134575406</v>
      </c>
      <c r="BE21" s="48">
        <f>'03_Consumption Forecast'!BE47</f>
        <v>8.8133788053901103</v>
      </c>
      <c r="BF21" s="48">
        <f>'03_Consumption Forecast'!BF47</f>
        <v>8.8757475246704871</v>
      </c>
      <c r="BG21" s="48">
        <f>'03_Consumption Forecast'!BG47</f>
        <v>8.9242559100031915</v>
      </c>
      <c r="BH21" s="48">
        <f>'03_Consumption Forecast'!BH47</f>
        <v>8.9574512308619578</v>
      </c>
      <c r="BI21" s="48">
        <f>'03_Consumption Forecast'!BI47</f>
        <v>8.9737742429348657</v>
      </c>
      <c r="BJ21" s="48">
        <f>'03_Consumption Forecast'!BJ47</f>
        <v>8.9715523575946428</v>
      </c>
      <c r="BK21" s="48">
        <f>'03_Consumption Forecast'!BK47</f>
        <v>8.9489924032896102</v>
      </c>
      <c r="BL21" s="48">
        <f>'03_Consumption Forecast'!BL47</f>
        <v>8.904172955522661</v>
      </c>
      <c r="BM21" s="48">
        <f>'03_Consumption Forecast'!BM47</f>
        <v>8.835036210791074</v>
      </c>
      <c r="BN21" s="48">
        <f>'03_Consumption Forecast'!BN47</f>
        <v>8.739379378494716</v>
      </c>
      <c r="BO21" s="48">
        <f>'03_Consumption Forecast'!BO47</f>
        <v>8.6148455633812322</v>
      </c>
      <c r="BP21" s="48">
        <f>'03_Consumption Forecast'!BP47</f>
        <v>8.4589141095796343</v>
      </c>
      <c r="BQ21" s="48">
        <f>'03_Consumption Forecast'!BQ47</f>
        <v>8.2688903756743972</v>
      </c>
      <c r="BR21" s="48">
        <f>'03_Consumption Forecast'!BR47</f>
        <v>8.041894908586336</v>
      </c>
      <c r="BS21" s="48">
        <f>'03_Consumption Forecast'!BS47</f>
        <v>7.7748519822495599</v>
      </c>
      <c r="BT21" s="48">
        <f>'03_Consumption Forecast'!BT47</f>
        <v>7.46447746520065</v>
      </c>
      <c r="BU21" s="48">
        <f>'03_Consumption Forecast'!BU47</f>
        <v>7.1072659792222002</v>
      </c>
      <c r="BV21" s="48">
        <f>'03_Consumption Forecast'!BV47</f>
        <v>6.6994773091020301</v>
      </c>
      <c r="BW21" s="48">
        <f>'03_Consumption Forecast'!BW47</f>
        <v>6.2371220213766874</v>
      </c>
      <c r="BX21" s="48">
        <f>'03_Consumption Forecast'!BX47</f>
        <v>5.715946247616766</v>
      </c>
      <c r="BY21" s="48">
        <f>'03_Consumption Forecast'!BY47</f>
        <v>5.1314155853763115</v>
      </c>
      <c r="BZ21" s="48">
        <f>'03_Consumption Forecast'!BZ47</f>
        <v>4.4786980673621732</v>
      </c>
      <c r="CA21" s="48">
        <f>'03_Consumption Forecast'!CA47</f>
        <v>3.7526461466748944</v>
      </c>
      <c r="CB21" s="48">
        <f>'03_Consumption Forecast'!CB47</f>
        <v>2.9477776431231995</v>
      </c>
      <c r="CC21" s="48">
        <f>'03_Consumption Forecast'!CC47</f>
        <v>2.0582555926116566</v>
      </c>
      <c r="CD21" s="48">
        <f>'03_Consumption Forecast'!CD47</f>
        <v>1.0778669384375472</v>
      </c>
      <c r="CE21" s="48">
        <f>'03_Consumption Forecast'!CE47</f>
        <v>0</v>
      </c>
    </row>
    <row r="22" spans="1:84" x14ac:dyDescent="0.25">
      <c r="A22" s="48" t="s">
        <v>79</v>
      </c>
      <c r="B22" s="48" t="str">
        <f>'03_Consumption Forecast'!B48</f>
        <v>Primary [ktoe]</v>
      </c>
      <c r="C22" s="48" t="str">
        <f>'03_Consumption Forecast'!C48</f>
        <v>Kerosene</v>
      </c>
      <c r="D22" s="48">
        <f>'03_Consumption Forecast'!D48</f>
        <v>23.8200036448</v>
      </c>
      <c r="E22" s="48">
        <f>'03_Consumption Forecast'!E48</f>
        <v>23.911465072000002</v>
      </c>
      <c r="F22" s="48">
        <f>'03_Consumption Forecast'!F48</f>
        <v>26.1860424192</v>
      </c>
      <c r="G22" s="48">
        <f>'03_Consumption Forecast'!G48</f>
        <v>23.360455850666668</v>
      </c>
      <c r="H22" s="48">
        <f>'03_Consumption Forecast'!H48</f>
        <v>24.163287984</v>
      </c>
      <c r="I22" s="48">
        <f>'03_Consumption Forecast'!I48</f>
        <v>26.4399777408</v>
      </c>
      <c r="J22" s="48">
        <f>'03_Consumption Forecast'!J48</f>
        <v>27.993960829866666</v>
      </c>
      <c r="K22" s="48">
        <f>'03_Consumption Forecast'!K48</f>
        <v>32.513492117333335</v>
      </c>
      <c r="L22" s="48">
        <f>'03_Consumption Forecast'!L48</f>
        <v>34.096271566933339</v>
      </c>
      <c r="M22" s="48">
        <f>'03_Consumption Forecast'!M48</f>
        <v>34.201918331733332</v>
      </c>
      <c r="N22" s="48">
        <f>'03_Consumption Forecast'!N48</f>
        <v>31.324986291199998</v>
      </c>
      <c r="O22" s="48">
        <f>'03_Consumption Forecast'!O48</f>
        <v>29.926497024</v>
      </c>
      <c r="P22" s="48">
        <f>'03_Consumption Forecast'!P48</f>
        <v>32.271853494399998</v>
      </c>
      <c r="Q22" s="48">
        <f>'03_Consumption Forecast'!Q48</f>
        <v>27.856355917866665</v>
      </c>
      <c r="R22" s="48">
        <f>'03_Consumption Forecast'!R48</f>
        <v>24.923214905599998</v>
      </c>
      <c r="S22" s="48">
        <f>'03_Consumption Forecast'!S48</f>
        <v>21.213913399466662</v>
      </c>
      <c r="T22" s="48">
        <f>'03_Consumption Forecast'!T48</f>
        <v>19.001174160000001</v>
      </c>
      <c r="U22" s="48">
        <f>'03_Consumption Forecast'!U48</f>
        <v>21.347111953066666</v>
      </c>
      <c r="V22" s="48">
        <f>'03_Consumption Forecast'!V48</f>
        <v>22.167445426133334</v>
      </c>
      <c r="W22" s="48">
        <f>'03_Consumption Forecast'!W48</f>
        <v>21.459333444266665</v>
      </c>
      <c r="X22" s="48">
        <f>'03_Consumption Forecast'!X48</f>
        <v>21.515845418666668</v>
      </c>
      <c r="Y22" s="48">
        <f>'03_Consumption Forecast'!Y48</f>
        <v>27.736182796800001</v>
      </c>
      <c r="Z22" s="48">
        <f>'03_Consumption Forecast'!Z48</f>
        <v>21.6293278208</v>
      </c>
      <c r="AA22" s="48">
        <f>'03_Consumption Forecast'!AA48</f>
        <v>18.588353945600002</v>
      </c>
      <c r="AB22" s="48">
        <f>'03_Consumption Forecast'!AB48</f>
        <v>17.084357147733336</v>
      </c>
      <c r="AC22" s="48">
        <f>'03_Consumption Forecast'!AC48</f>
        <v>14.7936417408</v>
      </c>
      <c r="AD22" s="48">
        <f>'03_Consumption Forecast'!AD48</f>
        <v>16.394024908800002</v>
      </c>
      <c r="AE22" s="48">
        <f>'03_Consumption Forecast'!AE48</f>
        <v>18.785449804799999</v>
      </c>
      <c r="AF22" s="48">
        <f>'03_Consumption Forecast'!AF48</f>
        <v>30.845118712836147</v>
      </c>
      <c r="AG22" s="48">
        <f>'03_Consumption Forecast'!AG48</f>
        <v>30.082077911104591</v>
      </c>
      <c r="AH22" s="48">
        <f>'03_Consumption Forecast'!AH48</f>
        <v>22.77871526389259</v>
      </c>
      <c r="AI22" s="48">
        <f>'03_Consumption Forecast'!AI48</f>
        <v>24.799554946315272</v>
      </c>
      <c r="AJ22" s="48">
        <f>'03_Consumption Forecast'!AJ48</f>
        <v>22.698743167013948</v>
      </c>
      <c r="AK22" s="48">
        <f>'03_Consumption Forecast'!AK48</f>
        <v>21.493825680519066</v>
      </c>
      <c r="AL22" s="48">
        <f>'03_Consumption Forecast'!AL48</f>
        <v>21.194224998934132</v>
      </c>
      <c r="AM22" s="48">
        <f>'03_Consumption Forecast'!AM48</f>
        <v>19.440479399454077</v>
      </c>
      <c r="AN22" s="48">
        <f>'03_Consumption Forecast'!AN48</f>
        <v>19.780731138874877</v>
      </c>
      <c r="AO22" s="48">
        <f>'03_Consumption Forecast'!AO48</f>
        <v>24.578739606273615</v>
      </c>
      <c r="AP22" s="48">
        <f>'03_Consumption Forecast'!AP48</f>
        <v>25.966743427298166</v>
      </c>
      <c r="AQ22" s="48">
        <f>'03_Consumption Forecast'!AQ48</f>
        <v>25.709572960686824</v>
      </c>
      <c r="AR22" s="48">
        <f>'03_Consumption Forecast'!AR48</f>
        <v>26.351940247391738</v>
      </c>
      <c r="AS22" s="48">
        <f>'03_Consumption Forecast'!AS48</f>
        <v>25.167601480175136</v>
      </c>
      <c r="AT22" s="48">
        <f>'03_Consumption Forecast'!AT48</f>
        <v>22.287646955430223</v>
      </c>
      <c r="AU22" s="48">
        <f>'03_Consumption Forecast'!AU48</f>
        <v>20.329948236372161</v>
      </c>
      <c r="AV22" s="48">
        <f>'03_Consumption Forecast'!AV48</f>
        <v>20.701301896337913</v>
      </c>
      <c r="AW22" s="48">
        <f>'03_Consumption Forecast'!AW48</f>
        <v>21.062231121768267</v>
      </c>
      <c r="AX22" s="48">
        <f>'03_Consumption Forecast'!AX48</f>
        <v>21.410915594323484</v>
      </c>
      <c r="AY22" s="48">
        <f>'03_Consumption Forecast'!AY48</f>
        <v>21.745385957703569</v>
      </c>
      <c r="AZ22" s="48">
        <f>'03_Consumption Forecast'!AZ48</f>
        <v>22.063513783734134</v>
      </c>
      <c r="BA22" s="48">
        <f>'03_Consumption Forecast'!BA48</f>
        <v>22.363000922329604</v>
      </c>
      <c r="BB22" s="48">
        <f>'03_Consumption Forecast'!BB48</f>
        <v>22.641368199480365</v>
      </c>
      <c r="BC22" s="48">
        <f>'03_Consumption Forecast'!BC48</f>
        <v>22.895943425396592</v>
      </c>
      <c r="BD22" s="48">
        <f>'03_Consumption Forecast'!BD48</f>
        <v>23.12384867281699</v>
      </c>
      <c r="BE22" s="48">
        <f>'03_Consumption Forecast'!BE48</f>
        <v>23.321986783249827</v>
      </c>
      <c r="BF22" s="48">
        <f>'03_Consumption Forecast'!BF48</f>
        <v>23.487027056550641</v>
      </c>
      <c r="BG22" s="48">
        <f>'03_Consumption Forecast'!BG48</f>
        <v>23.615390076748323</v>
      </c>
      <c r="BH22" s="48">
        <f>'03_Consumption Forecast'!BH48</f>
        <v>23.70323162440317</v>
      </c>
      <c r="BI22" s="48">
        <f>'03_Consumption Forecast'!BI48</f>
        <v>23.746425623008378</v>
      </c>
      <c r="BJ22" s="48">
        <f>'03_Consumption Forecast'!BJ48</f>
        <v>23.740546064023928</v>
      </c>
      <c r="BK22" s="48">
        <f>'03_Consumption Forecast'!BK48</f>
        <v>23.680847852049776</v>
      </c>
      <c r="BL22" s="48">
        <f>'03_Consumption Forecast'!BL48</f>
        <v>23.562246508395503</v>
      </c>
      <c r="BM22" s="48">
        <f>'03_Consumption Forecast'!BM48</f>
        <v>23.379296667877941</v>
      </c>
      <c r="BN22" s="48">
        <f>'03_Consumption Forecast'!BN48</f>
        <v>23.126169300065403</v>
      </c>
      <c r="BO22" s="48">
        <f>'03_Consumption Forecast'!BO48</f>
        <v>22.79662758237955</v>
      </c>
      <c r="BP22" s="48">
        <f>'03_Consumption Forecast'!BP48</f>
        <v>22.384001348451005</v>
      </c>
      <c r="BQ22" s="48">
        <f>'03_Consumption Forecast'!BQ48</f>
        <v>21.881160030892822</v>
      </c>
      <c r="BR22" s="48">
        <f>'03_Consumption Forecast'!BR48</f>
        <v>21.280484013194854</v>
      </c>
      <c r="BS22" s="48">
        <f>'03_Consumption Forecast'!BS48</f>
        <v>20.573834300739772</v>
      </c>
      <c r="BT22" s="48">
        <f>'03_Consumption Forecast'!BT48</f>
        <v>19.752520415984783</v>
      </c>
      <c r="BU22" s="48">
        <f>'03_Consumption Forecast'!BU48</f>
        <v>18.807266417629531</v>
      </c>
      <c r="BV22" s="48">
        <f>'03_Consumption Forecast'!BV48</f>
        <v>17.72817493808423</v>
      </c>
      <c r="BW22" s="48">
        <f>'03_Consumption Forecast'!BW48</f>
        <v>16.504689127749899</v>
      </c>
      <c r="BX22" s="48">
        <f>'03_Consumption Forecast'!BX48</f>
        <v>15.125552388506922</v>
      </c>
      <c r="BY22" s="48">
        <f>'03_Consumption Forecast'!BY48</f>
        <v>13.578765772363882</v>
      </c>
      <c r="BZ22" s="48">
        <f>'03_Consumption Forecast'!BZ48</f>
        <v>11.851542914427554</v>
      </c>
      <c r="CA22" s="48">
        <f>'03_Consumption Forecast'!CA48</f>
        <v>9.9302623621987145</v>
      </c>
      <c r="CB22" s="48">
        <f>'03_Consumption Forecast'!CB48</f>
        <v>7.800417155658109</v>
      </c>
      <c r="CC22" s="48">
        <f>'03_Consumption Forecast'!CC48</f>
        <v>5.4465615046617</v>
      </c>
      <c r="CD22" s="48">
        <f>'03_Consumption Forecast'!CD48</f>
        <v>2.8522544017929272</v>
      </c>
      <c r="CE22" s="48">
        <f>'03_Consumption Forecast'!CE48</f>
        <v>0</v>
      </c>
    </row>
    <row r="23" spans="1:84" x14ac:dyDescent="0.25">
      <c r="A23" s="48" t="s">
        <v>79</v>
      </c>
      <c r="B23" s="48" t="str">
        <f>'03_Consumption Forecast'!B50</f>
        <v>Useful [ktoe]</v>
      </c>
      <c r="C23" s="48" t="str">
        <f>'03_Consumption Forecast'!C50</f>
        <v>LPG</v>
      </c>
      <c r="D23" s="48">
        <f>'03_Consumption Forecast'!D50</f>
        <v>1.35</v>
      </c>
      <c r="E23" s="48">
        <f>'03_Consumption Forecast'!E50</f>
        <v>1.35</v>
      </c>
      <c r="F23" s="48">
        <f>'03_Consumption Forecast'!F50</f>
        <v>1.5840000000000001</v>
      </c>
      <c r="G23" s="48">
        <f>'03_Consumption Forecast'!G50</f>
        <v>1.5625396827</v>
      </c>
      <c r="H23" s="48">
        <f>'03_Consumption Forecast'!H50</f>
        <v>1.7337142858500001</v>
      </c>
      <c r="I23" s="48">
        <f>'03_Consumption Forecast'!I50</f>
        <v>1.89952380945</v>
      </c>
      <c r="J23" s="48">
        <f>'03_Consumption Forecast'!J50</f>
        <v>2.0599682539500002</v>
      </c>
      <c r="K23" s="48">
        <f>'03_Consumption Forecast'!K50</f>
        <v>1.8458730157500001</v>
      </c>
      <c r="L23" s="48">
        <f>'03_Consumption Forecast'!L50</f>
        <v>2.0009523811499998</v>
      </c>
      <c r="M23" s="48">
        <f>'03_Consumption Forecast'!M50</f>
        <v>1.9714444443000001</v>
      </c>
      <c r="N23" s="48">
        <f>'03_Consumption Forecast'!N50</f>
        <v>1.7653968252000001</v>
      </c>
      <c r="O23" s="48">
        <f>'03_Consumption Forecast'!O50</f>
        <v>1.56471428565</v>
      </c>
      <c r="P23" s="48">
        <f>'03_Consumption Forecast'!P50</f>
        <v>1.8829206351000001</v>
      </c>
      <c r="Q23" s="48">
        <f>'03_Consumption Forecast'!Q50</f>
        <v>2.3588888890500002</v>
      </c>
      <c r="R23" s="48">
        <f>'03_Consumption Forecast'!R50</f>
        <v>2.1555238095</v>
      </c>
      <c r="S23" s="48">
        <f>'03_Consumption Forecast'!S50</f>
        <v>2.2837777776000001</v>
      </c>
      <c r="T23" s="48">
        <f>'03_Consumption Forecast'!T50</f>
        <v>2.2462222221000001</v>
      </c>
      <c r="U23" s="48">
        <f>'03_Consumption Forecast'!U50</f>
        <v>2.8397142854999999</v>
      </c>
      <c r="V23" s="48">
        <f>'03_Consumption Forecast'!V50</f>
        <v>2.1711111111000001</v>
      </c>
      <c r="W23" s="48">
        <f>'03_Consumption Forecast'!W50</f>
        <v>1.9811587301999998</v>
      </c>
      <c r="X23" s="48">
        <f>'03_Consumption Forecast'!X50</f>
        <v>2.2457142855000001</v>
      </c>
      <c r="Y23" s="48">
        <f>'03_Consumption Forecast'!Y50</f>
        <v>2.2054761904500002</v>
      </c>
      <c r="Z23" s="48">
        <f>'03_Consumption Forecast'!Z50</f>
        <v>2.1652380953999999</v>
      </c>
      <c r="AA23" s="48">
        <f>'03_Consumption Forecast'!AA50</f>
        <v>3.6833333332499998</v>
      </c>
      <c r="AB23" s="48">
        <f>'03_Consumption Forecast'!AB50</f>
        <v>5.6666666655000002</v>
      </c>
      <c r="AC23" s="48">
        <f>'03_Consumption Forecast'!AC50</f>
        <v>6.0916666680000002</v>
      </c>
      <c r="AD23" s="48">
        <f>'03_Consumption Forecast'!AD50</f>
        <v>6.7999999994999998</v>
      </c>
      <c r="AE23" s="48">
        <f>'03_Consumption Forecast'!AE50</f>
        <v>5.2416666674999997</v>
      </c>
      <c r="AF23" s="48">
        <f>'03_Consumption Forecast'!AF50</f>
        <v>6.1390621036379276</v>
      </c>
      <c r="AG23" s="48">
        <f>'03_Consumption Forecast'!AG50</f>
        <v>6.2085292789881512</v>
      </c>
      <c r="AH23" s="48">
        <f>'03_Consumption Forecast'!AH50</f>
        <v>7.6164056424679307</v>
      </c>
      <c r="AI23" s="48">
        <f>'03_Consumption Forecast'!AI50</f>
        <v>8.186710033469387</v>
      </c>
      <c r="AJ23" s="48">
        <f>'03_Consumption Forecast'!AJ50</f>
        <v>8.2686718443117257</v>
      </c>
      <c r="AK23" s="48">
        <f>'03_Consumption Forecast'!AK50</f>
        <v>6.5366150245045089</v>
      </c>
      <c r="AL23" s="48">
        <f>'03_Consumption Forecast'!AL50</f>
        <v>7.3421059849226706</v>
      </c>
      <c r="AM23" s="48">
        <f>'03_Consumption Forecast'!AM50</f>
        <v>10.453325597488083</v>
      </c>
      <c r="AN23" s="48">
        <f>'03_Consumption Forecast'!AN50</f>
        <v>12.832472617132208</v>
      </c>
      <c r="AO23" s="48">
        <f>'03_Consumption Forecast'!AO50</f>
        <v>11.491423392815724</v>
      </c>
      <c r="AP23" s="48">
        <f>'03_Consumption Forecast'!AP50</f>
        <v>11.723402769819609</v>
      </c>
      <c r="AQ23" s="48">
        <f>'03_Consumption Forecast'!AQ50</f>
        <v>12.862691679946765</v>
      </c>
      <c r="AR23" s="48">
        <f>'03_Consumption Forecast'!AR50</f>
        <v>11.90551871002255</v>
      </c>
      <c r="AS23" s="48">
        <f>'03_Consumption Forecast'!AS50</f>
        <v>15.64215494218227</v>
      </c>
      <c r="AT23" s="48">
        <f>'03_Consumption Forecast'!AT50</f>
        <v>17.215286135351892</v>
      </c>
      <c r="AU23" s="48">
        <f>'03_Consumption Forecast'!AU50</f>
        <v>20.804840204710207</v>
      </c>
      <c r="AV23" s="48">
        <f>'03_Consumption Forecast'!AV50</f>
        <v>25.549704483363385</v>
      </c>
      <c r="AW23" s="48">
        <f>'03_Consumption Forecast'!AW50</f>
        <v>30.697335122977258</v>
      </c>
      <c r="AX23" s="48">
        <f>'03_Consumption Forecast'!AX50</f>
        <v>36.275239445716934</v>
      </c>
      <c r="AY23" s="48">
        <f>'03_Consumption Forecast'!AY50</f>
        <v>42.312626868858949</v>
      </c>
      <c r="AZ23" s="48">
        <f>'03_Consumption Forecast'!AZ50</f>
        <v>48.840508428880895</v>
      </c>
      <c r="BA23" s="48">
        <f>'03_Consumption Forecast'!BA50</f>
        <v>55.891801914712495</v>
      </c>
      <c r="BB23" s="48">
        <f>'03_Consumption Forecast'!BB50</f>
        <v>63.501442918217521</v>
      </c>
      <c r="BC23" s="48">
        <f>'03_Consumption Forecast'!BC50</f>
        <v>71.706502126575415</v>
      </c>
      <c r="BD23" s="48">
        <f>'03_Consumption Forecast'!BD50</f>
        <v>80.546309198712109</v>
      </c>
      <c r="BE23" s="48">
        <f>'03_Consumption Forecast'!BE50</f>
        <v>90.062583586336572</v>
      </c>
      <c r="BF23" s="48">
        <f>'03_Consumption Forecast'!BF50</f>
        <v>100.29957267952528</v>
      </c>
      <c r="BG23" s="48">
        <f>'03_Consumption Forecast'!BG50</f>
        <v>111.30419767720636</v>
      </c>
      <c r="BH23" s="48">
        <f>'03_Consumption Forecast'!BH50</f>
        <v>123.12620760438973</v>
      </c>
      <c r="BI23" s="48">
        <f>'03_Consumption Forecast'!BI50</f>
        <v>135.81834192061834</v>
      </c>
      <c r="BJ23" s="48">
        <f>'03_Consumption Forecast'!BJ50</f>
        <v>149.43650218794451</v>
      </c>
      <c r="BK23" s="48">
        <f>'03_Consumption Forecast'!BK50</f>
        <v>164.03993329182325</v>
      </c>
      <c r="BL23" s="48">
        <f>'03_Consumption Forecast'!BL50</f>
        <v>179.69141473472641</v>
      </c>
      <c r="BM23" s="48">
        <f>'03_Consumption Forecast'!BM50</f>
        <v>196.45746255009374</v>
      </c>
      <c r="BN23" s="48">
        <f>'03_Consumption Forecast'!BN50</f>
        <v>214.40854241351099</v>
      </c>
      <c r="BO23" s="48">
        <f>'03_Consumption Forecast'!BO50</f>
        <v>233.61929455882844</v>
      </c>
      <c r="BP23" s="48">
        <f>'03_Consumption Forecast'!BP50</f>
        <v>254.16877113938207</v>
      </c>
      <c r="BQ23" s="48">
        <f>'03_Consumption Forecast'!BQ50</f>
        <v>276.14068670863435</v>
      </c>
      <c r="BR23" s="48">
        <f>'03_Consumption Forecast'!BR50</f>
        <v>299.62368253051216</v>
      </c>
      <c r="BS23" s="48">
        <f>'03_Consumption Forecast'!BS50</f>
        <v>324.71160546756886</v>
      </c>
      <c r="BT23" s="48">
        <f>'03_Consumption Forecast'!BT50</f>
        <v>351.50380223493971</v>
      </c>
      <c r="BU23" s="48">
        <f>'03_Consumption Forecast'!BU50</f>
        <v>380.10542985000075</v>
      </c>
      <c r="BV23" s="48">
        <f>'03_Consumption Forecast'!BV50</f>
        <v>410.62778315178184</v>
      </c>
      <c r="BW23" s="48">
        <f>'03_Consumption Forecast'!BW50</f>
        <v>443.18864031065323</v>
      </c>
      <c r="BX23" s="48">
        <f>'03_Consumption Forecast'!BX50</f>
        <v>477.91262729770381</v>
      </c>
      <c r="BY23" s="48">
        <f>'03_Consumption Forecast'!BY50</f>
        <v>514.93160233470496</v>
      </c>
      <c r="BZ23" s="48">
        <f>'03_Consumption Forecast'!BZ50</f>
        <v>554.38506139972571</v>
      </c>
      <c r="CA23" s="48">
        <f>'03_Consumption Forecast'!CA50</f>
        <v>596.4205659204772</v>
      </c>
      <c r="CB23" s="48">
        <f>'03_Consumption Forecast'!CB50</f>
        <v>641.19419384747187</v>
      </c>
      <c r="CC23" s="48">
        <f>'03_Consumption Forecast'!CC50</f>
        <v>688.87101536222747</v>
      </c>
      <c r="CD23" s="48">
        <f>'03_Consumption Forecast'!CD50</f>
        <v>739.62559454219797</v>
      </c>
      <c r="CE23" s="48">
        <f>'03_Consumption Forecast'!CE50</f>
        <v>793.64251837405891</v>
      </c>
    </row>
    <row r="24" spans="1:84" x14ac:dyDescent="0.25">
      <c r="A24" s="48" t="s">
        <v>79</v>
      </c>
      <c r="B24" s="48" t="str">
        <f>'03_Consumption Forecast'!B51</f>
        <v>Primary [ktoe]</v>
      </c>
      <c r="C24" s="48" t="str">
        <f>'03_Consumption Forecast'!C51</f>
        <v>LPG</v>
      </c>
      <c r="D24" s="48">
        <f>'03_Consumption Forecast'!D51</f>
        <v>3.2</v>
      </c>
      <c r="E24" s="48">
        <f>'03_Consumption Forecast'!E51</f>
        <v>3.2</v>
      </c>
      <c r="F24" s="48">
        <f>'03_Consumption Forecast'!F51</f>
        <v>3.754666666666667</v>
      </c>
      <c r="G24" s="48">
        <f>'03_Consumption Forecast'!G51</f>
        <v>3.7037977664000001</v>
      </c>
      <c r="H24" s="48">
        <f>'03_Consumption Forecast'!H51</f>
        <v>4.109544973866667</v>
      </c>
      <c r="I24" s="48">
        <f>'03_Consumption Forecast'!I51</f>
        <v>4.5025749557333334</v>
      </c>
      <c r="J24" s="48">
        <f>'03_Consumption Forecast'!J51</f>
        <v>4.8828877130666672</v>
      </c>
      <c r="K24" s="48">
        <f>'03_Consumption Forecast'!K51</f>
        <v>4.3754027039999999</v>
      </c>
      <c r="L24" s="48">
        <f>'03_Consumption Forecast'!L51</f>
        <v>4.7429982367999992</v>
      </c>
      <c r="M24" s="48">
        <f>'03_Consumption Forecast'!M51</f>
        <v>4.6730534976000007</v>
      </c>
      <c r="N24" s="48">
        <f>'03_Consumption Forecast'!N51</f>
        <v>4.1846443263999999</v>
      </c>
      <c r="O24" s="48">
        <f>'03_Consumption Forecast'!O51</f>
        <v>3.7089523808</v>
      </c>
      <c r="P24" s="48">
        <f>'03_Consumption Forecast'!P51</f>
        <v>4.4632192831999999</v>
      </c>
      <c r="Q24" s="48">
        <f>'03_Consumption Forecast'!Q51</f>
        <v>5.5914403296000001</v>
      </c>
      <c r="R24" s="48">
        <f>'03_Consumption Forecast'!R51</f>
        <v>5.1093897706666667</v>
      </c>
      <c r="S24" s="48">
        <f>'03_Consumption Forecast'!S51</f>
        <v>5.4133991765333338</v>
      </c>
      <c r="T24" s="48">
        <f>'03_Consumption Forecast'!T51</f>
        <v>5.3243786005333336</v>
      </c>
      <c r="U24" s="48">
        <f>'03_Consumption Forecast'!U51</f>
        <v>6.7311746026666661</v>
      </c>
      <c r="V24" s="48">
        <f>'03_Consumption Forecast'!V51</f>
        <v>5.146337448533334</v>
      </c>
      <c r="W24" s="48">
        <f>'03_Consumption Forecast'!W51</f>
        <v>4.6960799530666657</v>
      </c>
      <c r="X24" s="48">
        <f>'03_Consumption Forecast'!X51</f>
        <v>5.3231746026666666</v>
      </c>
      <c r="Y24" s="48">
        <f>'03_Consumption Forecast'!Y51</f>
        <v>5.2277954144000001</v>
      </c>
      <c r="Z24" s="48">
        <f>'03_Consumption Forecast'!Z51</f>
        <v>5.1324162261333335</v>
      </c>
      <c r="AA24" s="48">
        <f>'03_Consumption Forecast'!AA51</f>
        <v>8.7308641973333323</v>
      </c>
      <c r="AB24" s="48">
        <f>'03_Consumption Forecast'!AB51</f>
        <v>13.432098762666667</v>
      </c>
      <c r="AC24" s="48">
        <f>'03_Consumption Forecast'!AC51</f>
        <v>14.439506176</v>
      </c>
      <c r="AD24" s="48">
        <f>'03_Consumption Forecast'!AD51</f>
        <v>16.118518517333332</v>
      </c>
      <c r="AE24" s="48">
        <f>'03_Consumption Forecast'!AE51</f>
        <v>12.424691359999999</v>
      </c>
      <c r="AF24" s="48">
        <f>'03_Consumption Forecast'!AF51</f>
        <v>14.551850912326939</v>
      </c>
      <c r="AG24" s="48">
        <f>'03_Consumption Forecast'!AG51</f>
        <v>14.716513846490432</v>
      </c>
      <c r="AH24" s="48">
        <f>'03_Consumption Forecast'!AH51</f>
        <v>18.053702263627688</v>
      </c>
      <c r="AI24" s="48">
        <f>'03_Consumption Forecast'!AI51</f>
        <v>19.405534894149657</v>
      </c>
      <c r="AJ24" s="48">
        <f>'03_Consumption Forecast'!AJ51</f>
        <v>19.59981474207224</v>
      </c>
      <c r="AK24" s="48">
        <f>'03_Consumption Forecast'!AK51</f>
        <v>15.49419857660328</v>
      </c>
      <c r="AL24" s="48">
        <f>'03_Consumption Forecast'!AL51</f>
        <v>17.403510482779662</v>
      </c>
      <c r="AM24" s="48">
        <f>'03_Consumption Forecast'!AM51</f>
        <v>24.778253268119901</v>
      </c>
      <c r="AN24" s="48">
        <f>'03_Consumption Forecast'!AN51</f>
        <v>30.417712870239306</v>
      </c>
      <c r="AO24" s="48">
        <f>'03_Consumption Forecast'!AO51</f>
        <v>27.238929523711345</v>
      </c>
      <c r="AP24" s="48">
        <f>'03_Consumption Forecast'!AP51</f>
        <v>27.788806565498334</v>
      </c>
      <c r="AQ24" s="48">
        <f>'03_Consumption Forecast'!AQ51</f>
        <v>30.489343241355296</v>
      </c>
      <c r="AR24" s="48">
        <f>'03_Consumption Forecast'!AR51</f>
        <v>28.220488794127526</v>
      </c>
      <c r="AS24" s="48">
        <f>'03_Consumption Forecast'!AS51</f>
        <v>37.077700603691305</v>
      </c>
      <c r="AT24" s="48">
        <f>'03_Consumption Forecast'!AT51</f>
        <v>40.806604172685965</v>
      </c>
      <c r="AU24" s="48">
        <f>'03_Consumption Forecast'!AU51</f>
        <v>49.315176781535307</v>
      </c>
      <c r="AV24" s="48">
        <f>'03_Consumption Forecast'!AV51</f>
        <v>60.562262479083579</v>
      </c>
      <c r="AW24" s="48">
        <f>'03_Consumption Forecast'!AW51</f>
        <v>72.764053624834986</v>
      </c>
      <c r="AX24" s="48">
        <f>'03_Consumption Forecast'!AX51</f>
        <v>85.98575276021792</v>
      </c>
      <c r="AY24" s="48">
        <f>'03_Consumption Forecast'!AY51</f>
        <v>100.29659702248047</v>
      </c>
      <c r="AZ24" s="48">
        <f>'03_Consumption Forecast'!AZ51</f>
        <v>115.7700940536436</v>
      </c>
      <c r="BA24" s="48">
        <f>'03_Consumption Forecast'!BA51</f>
        <v>132.48427120524443</v>
      </c>
      <c r="BB24" s="48">
        <f>'03_Consumption Forecast'!BB51</f>
        <v>150.5219387691082</v>
      </c>
      <c r="BC24" s="48">
        <f>'03_Consumption Forecast'!BC51</f>
        <v>169.97096800373433</v>
      </c>
      <c r="BD24" s="48">
        <f>'03_Consumption Forecast'!BD51</f>
        <v>190.92458476731758</v>
      </c>
      <c r="BE24" s="48">
        <f>'03_Consumption Forecast'!BE51</f>
        <v>213.48167961205706</v>
      </c>
      <c r="BF24" s="48">
        <f>'03_Consumption Forecast'!BF51</f>
        <v>237.74713524035622</v>
      </c>
      <c r="BG24" s="48">
        <f>'03_Consumption Forecast'!BG51</f>
        <v>263.83217227189658</v>
      </c>
      <c r="BH24" s="48">
        <f>'03_Consumption Forecast'!BH51</f>
        <v>291.85471432151638</v>
      </c>
      <c r="BI24" s="48">
        <f>'03_Consumption Forecast'!BI51</f>
        <v>321.93977344146566</v>
      </c>
      <c r="BJ24" s="48">
        <f>'03_Consumption Forecast'!BJ51</f>
        <v>354.21985703809071</v>
      </c>
      <c r="BK24" s="48">
        <f>'03_Consumption Forecast'!BK51</f>
        <v>388.8353974324699</v>
      </c>
      <c r="BL24" s="48">
        <f>'03_Consumption Forecast'!BL51</f>
        <v>425.93520529712924</v>
      </c>
      <c r="BM24" s="48">
        <f>'03_Consumption Forecast'!BM51</f>
        <v>465.67694826688887</v>
      </c>
      <c r="BN24" s="48">
        <f>'03_Consumption Forecast'!BN51</f>
        <v>508.22765609128533</v>
      </c>
      <c r="BO24" s="48">
        <f>'03_Consumption Forecast'!BO51</f>
        <v>553.7642537690748</v>
      </c>
      <c r="BP24" s="48">
        <f>'03_Consumption Forecast'!BP51</f>
        <v>602.47412418223894</v>
      </c>
      <c r="BQ24" s="48">
        <f>'03_Consumption Forecast'!BQ51</f>
        <v>654.55570182787403</v>
      </c>
      <c r="BR24" s="48">
        <f>'03_Consumption Forecast'!BR51</f>
        <v>710.2190993315844</v>
      </c>
      <c r="BS24" s="48">
        <f>'03_Consumption Forecast'!BS51</f>
        <v>769.68676851571877</v>
      </c>
      <c r="BT24" s="48">
        <f>'03_Consumption Forecast'!BT51</f>
        <v>833.19419789022743</v>
      </c>
      <c r="BU24" s="48">
        <f>'03_Consumption Forecast'!BU51</f>
        <v>900.99064853333505</v>
      </c>
      <c r="BV24" s="48">
        <f>'03_Consumption Forecast'!BV51</f>
        <v>973.33993043385328</v>
      </c>
      <c r="BW24" s="48">
        <f>'03_Consumption Forecast'!BW51</f>
        <v>1050.5212214771038</v>
      </c>
      <c r="BX24" s="48">
        <f>'03_Consumption Forecast'!BX51</f>
        <v>1132.8299313723348</v>
      </c>
      <c r="BY24" s="48">
        <f>'03_Consumption Forecast'!BY51</f>
        <v>1220.5786129415228</v>
      </c>
      <c r="BZ24" s="48">
        <f>'03_Consumption Forecast'!BZ51</f>
        <v>1314.0979233178684</v>
      </c>
      <c r="CA24" s="48">
        <f>'03_Consumption Forecast'!CA51</f>
        <v>1413.7376377374273</v>
      </c>
      <c r="CB24" s="48">
        <f>'03_Consumption Forecast'!CB51</f>
        <v>1519.867718749563</v>
      </c>
      <c r="CC24" s="48">
        <f>'03_Consumption Forecast'!CC51</f>
        <v>1632.8794438215762</v>
      </c>
      <c r="CD24" s="48">
        <f>'03_Consumption Forecast'!CD51</f>
        <v>1753.1865944703952</v>
      </c>
      <c r="CE24" s="48">
        <f>'03_Consumption Forecast'!CE51</f>
        <v>1881.2267102199914</v>
      </c>
    </row>
    <row r="25" spans="1:84" x14ac:dyDescent="0.25">
      <c r="A25" s="48" t="s">
        <v>79</v>
      </c>
      <c r="B25" s="48" t="str">
        <f>'03_Consumption Forecast'!B53</f>
        <v>Useful [ktoe]</v>
      </c>
      <c r="C25" s="48" t="str">
        <f>'03_Consumption Forecast'!C53</f>
        <v>Wood</v>
      </c>
      <c r="D25" s="48">
        <f>'03_Consumption Forecast'!D53</f>
        <v>102.12</v>
      </c>
      <c r="E25" s="48">
        <f>'03_Consumption Forecast'!E53</f>
        <v>104.04</v>
      </c>
      <c r="F25" s="48">
        <f>'03_Consumption Forecast'!F53</f>
        <v>105.96</v>
      </c>
      <c r="G25" s="48">
        <f>'03_Consumption Forecast'!G53</f>
        <v>107.88</v>
      </c>
      <c r="H25" s="48">
        <f>'03_Consumption Forecast'!H53</f>
        <v>109.8</v>
      </c>
      <c r="I25" s="48">
        <f>'03_Consumption Forecast'!I53</f>
        <v>111.84</v>
      </c>
      <c r="J25" s="48">
        <f>'03_Consumption Forecast'!J53</f>
        <v>113.88</v>
      </c>
      <c r="K25" s="48">
        <f>'03_Consumption Forecast'!K53</f>
        <v>115.92</v>
      </c>
      <c r="L25" s="48">
        <f>'03_Consumption Forecast'!L53</f>
        <v>117.96</v>
      </c>
      <c r="M25" s="48">
        <f>'03_Consumption Forecast'!M53</f>
        <v>120.12</v>
      </c>
      <c r="N25" s="48">
        <f>'03_Consumption Forecast'!N53</f>
        <v>122.4</v>
      </c>
      <c r="O25" s="48">
        <f>'03_Consumption Forecast'!O53</f>
        <v>124.56</v>
      </c>
      <c r="P25" s="48">
        <f>'03_Consumption Forecast'!P53</f>
        <v>126.83999999999999</v>
      </c>
      <c r="Q25" s="48">
        <f>'03_Consumption Forecast'!Q53</f>
        <v>129.12</v>
      </c>
      <c r="R25" s="48">
        <f>'03_Consumption Forecast'!R53</f>
        <v>131.52000000000001</v>
      </c>
      <c r="S25" s="48">
        <f>'03_Consumption Forecast'!S53</f>
        <v>133.91999999999999</v>
      </c>
      <c r="T25" s="48">
        <f>'03_Consumption Forecast'!T53</f>
        <v>136.32</v>
      </c>
      <c r="U25" s="48">
        <f>'03_Consumption Forecast'!U53</f>
        <v>138.84</v>
      </c>
      <c r="V25" s="48">
        <f>'03_Consumption Forecast'!V53</f>
        <v>141.36000000000001</v>
      </c>
      <c r="W25" s="48">
        <f>'03_Consumption Forecast'!W53</f>
        <v>146.20833293000001</v>
      </c>
      <c r="X25" s="48">
        <f>'03_Consumption Forecast'!X53</f>
        <v>146.47333339100001</v>
      </c>
      <c r="Y25" s="48">
        <f>'03_Consumption Forecast'!Y53</f>
        <v>146.73857194799999</v>
      </c>
      <c r="Z25" s="48">
        <f>'03_Consumption Forecast'!Z53</f>
        <v>147.004047388</v>
      </c>
      <c r="AA25" s="48">
        <f>'03_Consumption Forecast'!AA53</f>
        <v>147.39107165999999</v>
      </c>
      <c r="AB25" s="48">
        <f>'03_Consumption Forecast'!AB53</f>
        <v>147.89999947800001</v>
      </c>
      <c r="AC25" s="48">
        <f>'03_Consumption Forecast'!AC53</f>
        <v>148.40964279900001</v>
      </c>
      <c r="AD25" s="48">
        <f>'03_Consumption Forecast'!AD53</f>
        <v>170.21166713299999</v>
      </c>
      <c r="AE25" s="48">
        <f>'03_Consumption Forecast'!AE53</f>
        <v>170.86535674199999</v>
      </c>
      <c r="AF25" s="48">
        <f>'03_Consumption Forecast'!AF53</f>
        <v>120.88757483091581</v>
      </c>
      <c r="AG25" s="48">
        <f>'03_Consumption Forecast'!AG53</f>
        <v>127.32036287813925</v>
      </c>
      <c r="AH25" s="48">
        <f>'03_Consumption Forecast'!AH53</f>
        <v>132.79427234042004</v>
      </c>
      <c r="AI25" s="48">
        <f>'03_Consumption Forecast'!AI53</f>
        <v>138.27562633767363</v>
      </c>
      <c r="AJ25" s="48">
        <f>'03_Consumption Forecast'!AJ53</f>
        <v>146.79201483912297</v>
      </c>
      <c r="AK25" s="48">
        <f>'03_Consumption Forecast'!AK53</f>
        <v>156.84244606019431</v>
      </c>
      <c r="AL25" s="48">
        <f>'03_Consumption Forecast'!AL53</f>
        <v>162.85708881859233</v>
      </c>
      <c r="AM25" s="48">
        <f>'03_Consumption Forecast'!AM53</f>
        <v>170.26632549800567</v>
      </c>
      <c r="AN25" s="48">
        <f>'03_Consumption Forecast'!AN53</f>
        <v>174.96320477572834</v>
      </c>
      <c r="AO25" s="48">
        <f>'03_Consumption Forecast'!AO53</f>
        <v>184.5249230322346</v>
      </c>
      <c r="AP25" s="48">
        <f>'03_Consumption Forecast'!AP53</f>
        <v>193.38917642990643</v>
      </c>
      <c r="AQ25" s="48">
        <f>'03_Consumption Forecast'!AQ53</f>
        <v>202.44000895032883</v>
      </c>
      <c r="AR25" s="48">
        <f>'03_Consumption Forecast'!AR53</f>
        <v>216.56326400068576</v>
      </c>
      <c r="AS25" s="48">
        <f>'03_Consumption Forecast'!AS53</f>
        <v>225.08481564264761</v>
      </c>
      <c r="AT25" s="48">
        <f>'03_Consumption Forecast'!AT53</f>
        <v>235.70847619122443</v>
      </c>
      <c r="AU25" s="48">
        <f>'03_Consumption Forecast'!AU53</f>
        <v>229.51429270977533</v>
      </c>
      <c r="AV25" s="48">
        <f>'03_Consumption Forecast'!AV53</f>
        <v>233.70667783644973</v>
      </c>
      <c r="AW25" s="48">
        <f>'03_Consumption Forecast'!AW53</f>
        <v>237.78137664678556</v>
      </c>
      <c r="AX25" s="48">
        <f>'03_Consumption Forecast'!AX53</f>
        <v>241.71783871579436</v>
      </c>
      <c r="AY25" s="48">
        <f>'03_Consumption Forecast'!AY53</f>
        <v>245.49383105925844</v>
      </c>
      <c r="AZ25" s="48">
        <f>'03_Consumption Forecast'!AZ53</f>
        <v>249.08532485618184</v>
      </c>
      <c r="BA25" s="48">
        <f>'03_Consumption Forecast'!BA53</f>
        <v>252.46637521554467</v>
      </c>
      <c r="BB25" s="48">
        <f>'03_Consumption Forecast'!BB53</f>
        <v>255.60899358259485</v>
      </c>
      <c r="BC25" s="48">
        <f>'03_Consumption Forecast'!BC53</f>
        <v>258.48301235717588</v>
      </c>
      <c r="BD25" s="48">
        <f>'03_Consumption Forecast'!BD53</f>
        <v>261.05594127260503</v>
      </c>
      <c r="BE25" s="48">
        <f>'03_Consumption Forecast'!BE53</f>
        <v>263.29281505831813</v>
      </c>
      <c r="BF25" s="48">
        <f>'03_Consumption Forecast'!BF53</f>
        <v>265.15603188282017</v>
      </c>
      <c r="BG25" s="48">
        <f>'03_Consumption Forecast'!BG53</f>
        <v>266.60518204534014</v>
      </c>
      <c r="BH25" s="48">
        <f>'03_Consumption Forecast'!BH53</f>
        <v>267.59686635491772</v>
      </c>
      <c r="BI25" s="48">
        <f>'03_Consumption Forecast'!BI53</f>
        <v>268.08450360435478</v>
      </c>
      <c r="BJ25" s="48">
        <f>'03_Consumption Forecast'!BJ53</f>
        <v>268.01812651347041</v>
      </c>
      <c r="BK25" s="48">
        <f>'03_Consumption Forecast'!BK53</f>
        <v>267.34416548130338</v>
      </c>
      <c r="BL25" s="48">
        <f>'03_Consumption Forecast'!BL53</f>
        <v>266.0052194502191</v>
      </c>
      <c r="BM25" s="48">
        <f>'03_Consumption Forecast'!BM53</f>
        <v>263.93981314620157</v>
      </c>
      <c r="BN25" s="48">
        <f>'03_Consumption Forecast'!BN53</f>
        <v>261.08213991882741</v>
      </c>
      <c r="BO25" s="48">
        <f>'03_Consumption Forecast'!BO53</f>
        <v>257.36178936143085</v>
      </c>
      <c r="BP25" s="48">
        <f>'03_Consumption Forecast'!BP53</f>
        <v>252.70345884664005</v>
      </c>
      <c r="BQ25" s="48">
        <f>'03_Consumption Forecast'!BQ53</f>
        <v>247.02664806469522</v>
      </c>
      <c r="BR25" s="48">
        <f>'03_Consumption Forecast'!BR53</f>
        <v>240.24533560158622</v>
      </c>
      <c r="BS25" s="48">
        <f>'03_Consumption Forecast'!BS53</f>
        <v>232.26763654096931</v>
      </c>
      <c r="BT25" s="48">
        <f>'03_Consumption Forecast'!BT53</f>
        <v>222.99544001786117</v>
      </c>
      <c r="BU25" s="48">
        <f>'03_Consumption Forecast'!BU53</f>
        <v>212.32402559313334</v>
      </c>
      <c r="BV25" s="48">
        <f>'03_Consumption Forecast'!BV53</f>
        <v>200.14165725567307</v>
      </c>
      <c r="BW25" s="48">
        <f>'03_Consumption Forecast'!BW53</f>
        <v>186.32915379356703</v>
      </c>
      <c r="BX25" s="48">
        <f>'03_Consumption Forecast'!BX53</f>
        <v>170.75943420662213</v>
      </c>
      <c r="BY25" s="48">
        <f>'03_Consumption Forecast'!BY53</f>
        <v>153.29703675979192</v>
      </c>
      <c r="BZ25" s="48">
        <f>'03_Consumption Forecast'!BZ53</f>
        <v>133.79761020039834</v>
      </c>
      <c r="CA25" s="48">
        <f>'03_Consumption Forecast'!CA53</f>
        <v>112.10737558125997</v>
      </c>
      <c r="CB25" s="48">
        <f>'03_Consumption Forecast'!CB53</f>
        <v>88.062557046704825</v>
      </c>
      <c r="CC25" s="48">
        <f>'03_Consumption Forecast'!CC53</f>
        <v>61.488779848747939</v>
      </c>
      <c r="CD25" s="48">
        <f>'03_Consumption Forecast'!CD53</f>
        <v>32.200433766213855</v>
      </c>
      <c r="CE25" s="48">
        <f>'03_Consumption Forecast'!CE53</f>
        <v>0</v>
      </c>
    </row>
    <row r="26" spans="1:84" x14ac:dyDescent="0.25">
      <c r="A26" s="48" t="s">
        <v>79</v>
      </c>
      <c r="B26" s="48" t="str">
        <f>'03_Consumption Forecast'!B54</f>
        <v>Primary [ktoe]</v>
      </c>
      <c r="C26" s="48" t="str">
        <f>'03_Consumption Forecast'!C54</f>
        <v>Wood</v>
      </c>
      <c r="D26" s="48">
        <f>'03_Consumption Forecast'!D54</f>
        <v>816.96</v>
      </c>
      <c r="E26" s="48">
        <f>'03_Consumption Forecast'!E54</f>
        <v>832.32</v>
      </c>
      <c r="F26" s="48">
        <f>'03_Consumption Forecast'!F54</f>
        <v>847.68</v>
      </c>
      <c r="G26" s="48">
        <f>'03_Consumption Forecast'!G54</f>
        <v>863.04</v>
      </c>
      <c r="H26" s="48">
        <f>'03_Consumption Forecast'!H54</f>
        <v>878.4</v>
      </c>
      <c r="I26" s="48">
        <f>'03_Consumption Forecast'!I54</f>
        <v>894.72</v>
      </c>
      <c r="J26" s="48">
        <f>'03_Consumption Forecast'!J54</f>
        <v>911.04</v>
      </c>
      <c r="K26" s="48">
        <f>'03_Consumption Forecast'!K54</f>
        <v>927.36</v>
      </c>
      <c r="L26" s="48">
        <f>'03_Consumption Forecast'!L54</f>
        <v>943.68</v>
      </c>
      <c r="M26" s="48">
        <f>'03_Consumption Forecast'!M54</f>
        <v>960.96</v>
      </c>
      <c r="N26" s="48">
        <f>'03_Consumption Forecast'!N54</f>
        <v>979.2</v>
      </c>
      <c r="O26" s="48">
        <f>'03_Consumption Forecast'!O54</f>
        <v>996.48</v>
      </c>
      <c r="P26" s="48">
        <f>'03_Consumption Forecast'!P54</f>
        <v>1014.7199999999999</v>
      </c>
      <c r="Q26" s="48">
        <f>'03_Consumption Forecast'!Q54</f>
        <v>1032.96</v>
      </c>
      <c r="R26" s="48">
        <f>'03_Consumption Forecast'!R54</f>
        <v>1052.1600000000001</v>
      </c>
      <c r="S26" s="48">
        <f>'03_Consumption Forecast'!S54</f>
        <v>1071.3599999999999</v>
      </c>
      <c r="T26" s="48">
        <f>'03_Consumption Forecast'!T54</f>
        <v>1090.56</v>
      </c>
      <c r="U26" s="48">
        <f>'03_Consumption Forecast'!U54</f>
        <v>1110.72</v>
      </c>
      <c r="V26" s="48">
        <f>'03_Consumption Forecast'!V54</f>
        <v>1130.8800000000001</v>
      </c>
      <c r="W26" s="48">
        <f>'03_Consumption Forecast'!W54</f>
        <v>1162.3824003975092</v>
      </c>
      <c r="X26" s="48">
        <f>'03_Consumption Forecast'!X54</f>
        <v>1163.4541195290872</v>
      </c>
      <c r="Y26" s="48">
        <f>'03_Consumption Forecast'!Y54</f>
        <v>1164.5258246539313</v>
      </c>
      <c r="Z26" s="48">
        <f>'03_Consumption Forecast'!Z54</f>
        <v>1165.5975061914289</v>
      </c>
      <c r="AA26" s="48">
        <f>'03_Consumption Forecast'!AA54</f>
        <v>1167.6301959220625</v>
      </c>
      <c r="AB26" s="48">
        <f>'03_Consumption Forecast'!AB54</f>
        <v>1170.6241478358211</v>
      </c>
      <c r="AC26" s="48">
        <f>'03_Consumption Forecast'!AC54</f>
        <v>1173.6184589930524</v>
      </c>
      <c r="AD26" s="48">
        <f>'03_Consumption Forecast'!AD54</f>
        <v>1344.8380337081908</v>
      </c>
      <c r="AE26" s="48">
        <f>'03_Consumption Forecast'!AE54</f>
        <v>1348.8102590290387</v>
      </c>
      <c r="AF26" s="48">
        <f>'03_Consumption Forecast'!AF54</f>
        <v>953.4436533648435</v>
      </c>
      <c r="AG26" s="48">
        <f>'03_Consumption Forecast'!AG54</f>
        <v>1003.2937280027483</v>
      </c>
      <c r="AH26" s="48">
        <f>'03_Consumption Forecast'!AH54</f>
        <v>1045.5065868664269</v>
      </c>
      <c r="AI26" s="48">
        <f>'03_Consumption Forecast'!AI54</f>
        <v>1087.7036889072149</v>
      </c>
      <c r="AJ26" s="48">
        <f>'03_Consumption Forecast'!AJ54</f>
        <v>1153.6797573434067</v>
      </c>
      <c r="AK26" s="48">
        <f>'03_Consumption Forecast'!AK54</f>
        <v>1231.5857562637952</v>
      </c>
      <c r="AL26" s="48">
        <f>'03_Consumption Forecast'!AL54</f>
        <v>1271.9690618306183</v>
      </c>
      <c r="AM26" s="48">
        <f>'03_Consumption Forecast'!AM54</f>
        <v>1322.7565506594167</v>
      </c>
      <c r="AN26" s="48">
        <f>'03_Consumption Forecast'!AN54</f>
        <v>1352.0460161369977</v>
      </c>
      <c r="AO26" s="48">
        <f>'03_Consumption Forecast'!AO54</f>
        <v>1418.4223152820546</v>
      </c>
      <c r="AP26" s="48">
        <f>'03_Consumption Forecast'!AP54</f>
        <v>1478.7696093281359</v>
      </c>
      <c r="AQ26" s="48">
        <f>'03_Consumption Forecast'!AQ54</f>
        <v>1539.9068856162694</v>
      </c>
      <c r="AR26" s="48">
        <f>'03_Consumption Forecast'!AR54</f>
        <v>1638.7943863462528</v>
      </c>
      <c r="AS26" s="48">
        <f>'03_Consumption Forecast'!AS54</f>
        <v>1694.4904565318516</v>
      </c>
      <c r="AT26" s="48">
        <f>'03_Consumption Forecast'!AT54</f>
        <v>1753.7833049942296</v>
      </c>
      <c r="AU26" s="48">
        <f>'03_Consumption Forecast'!AU54</f>
        <v>1707.6956302810665</v>
      </c>
      <c r="AV26" s="48">
        <f>'03_Consumption Forecast'!AV54</f>
        <v>1738.8889719973938</v>
      </c>
      <c r="AW26" s="48">
        <f>'03_Consumption Forecast'!AW54</f>
        <v>1769.2066714790594</v>
      </c>
      <c r="AX26" s="48">
        <f>'03_Consumption Forecast'!AX54</f>
        <v>1798.4958237782319</v>
      </c>
      <c r="AY26" s="48">
        <f>'03_Consumption Forecast'!AY54</f>
        <v>1826.5910049051968</v>
      </c>
      <c r="AZ26" s="48">
        <f>'03_Consumption Forecast'!AZ54</f>
        <v>1853.3134289894483</v>
      </c>
      <c r="BA26" s="48">
        <f>'03_Consumption Forecast'!BA54</f>
        <v>1878.4700536870885</v>
      </c>
      <c r="BB26" s="48">
        <f>'03_Consumption Forecast'!BB54</f>
        <v>1901.8526308228784</v>
      </c>
      <c r="BC26" s="48">
        <f>'03_Consumption Forecast'!BC54</f>
        <v>1923.2366990861301</v>
      </c>
      <c r="BD26" s="48">
        <f>'03_Consumption Forecast'!BD54</f>
        <v>1942.3805154211684</v>
      </c>
      <c r="BE26" s="48">
        <f>'03_Consumption Forecast'!BE54</f>
        <v>1959.0239215648671</v>
      </c>
      <c r="BF26" s="48">
        <f>'03_Consumption Forecast'!BF54</f>
        <v>1972.8871419852692</v>
      </c>
      <c r="BG26" s="48">
        <f>'03_Consumption Forecast'!BG54</f>
        <v>1983.6695092659238</v>
      </c>
      <c r="BH26" s="48">
        <f>'03_Consumption Forecast'!BH54</f>
        <v>1991.0481127598046</v>
      </c>
      <c r="BI26" s="48">
        <f>'03_Consumption Forecast'!BI54</f>
        <v>1994.6763661038303</v>
      </c>
      <c r="BJ26" s="48">
        <f>'03_Consumption Forecast'!BJ54</f>
        <v>1994.182488939512</v>
      </c>
      <c r="BK26" s="48">
        <f>'03_Consumption Forecast'!BK54</f>
        <v>1989.1678979263645</v>
      </c>
      <c r="BL26" s="48">
        <f>'03_Consumption Forecast'!BL54</f>
        <v>1979.2055018617493</v>
      </c>
      <c r="BM26" s="48">
        <f>'03_Consumption Forecast'!BM54</f>
        <v>1963.8378954330476</v>
      </c>
      <c r="BN26" s="48">
        <f>'03_Consumption Forecast'!BN54</f>
        <v>1942.5754458246088</v>
      </c>
      <c r="BO26" s="48">
        <f>'03_Consumption Forecast'!BO54</f>
        <v>1914.8942660820749</v>
      </c>
      <c r="BP26" s="48">
        <f>'03_Consumption Forecast'!BP54</f>
        <v>1880.2340687994051</v>
      </c>
      <c r="BQ26" s="48">
        <f>'03_Consumption Forecast'!BQ54</f>
        <v>1837.9958933385062</v>
      </c>
      <c r="BR26" s="48">
        <f>'03_Consumption Forecast'!BR54</f>
        <v>1787.5396994165642</v>
      </c>
      <c r="BS26" s="48">
        <f>'03_Consumption Forecast'!BS54</f>
        <v>1728.1818195012597</v>
      </c>
      <c r="BT26" s="48">
        <f>'03_Consumption Forecast'!BT54</f>
        <v>1659.1922620376577</v>
      </c>
      <c r="BU26" s="48">
        <f>'03_Consumption Forecast'!BU54</f>
        <v>1579.7918570917661</v>
      </c>
      <c r="BV26" s="48">
        <f>'03_Consumption Forecast'!BV54</f>
        <v>1489.1492355332819</v>
      </c>
      <c r="BW26" s="48">
        <f>'03_Consumption Forecast'!BW54</f>
        <v>1386.377632392612</v>
      </c>
      <c r="BX26" s="48">
        <f>'03_Consumption Forecast'!BX54</f>
        <v>1270.5315045135576</v>
      </c>
      <c r="BY26" s="48">
        <f>'03_Consumption Forecast'!BY54</f>
        <v>1140.6029520817851</v>
      </c>
      <c r="BZ26" s="48">
        <f>'03_Consumption Forecast'!BZ54</f>
        <v>995.51793303867817</v>
      </c>
      <c r="CA26" s="48">
        <f>'03_Consumption Forecast'!CA54</f>
        <v>834.1322587891367</v>
      </c>
      <c r="CB26" s="48">
        <f>'03_Consumption Forecast'!CB54</f>
        <v>655.2273589784586</v>
      </c>
      <c r="CC26" s="48">
        <f>'03_Consumption Forecast'!CC54</f>
        <v>457.50580244604123</v>
      </c>
      <c r="CD26" s="48">
        <f>'03_Consumption Forecast'!CD54</f>
        <v>239.58656076051977</v>
      </c>
      <c r="CE26" s="48">
        <f>'03_Consumption Forecast'!CE54</f>
        <v>0</v>
      </c>
    </row>
    <row r="27" spans="1:84" x14ac:dyDescent="0.25">
      <c r="A27" s="48" t="s">
        <v>79</v>
      </c>
      <c r="B27" s="48" t="str">
        <f>'03_Consumption Forecast'!B56</f>
        <v>Useful [ktoe]</v>
      </c>
      <c r="C27" s="48" t="str">
        <f>'03_Consumption Forecast'!C56</f>
        <v>Electric</v>
      </c>
      <c r="D27" s="48">
        <f>'03_Consumption Forecast'!D56</f>
        <v>1.2079522601400006</v>
      </c>
      <c r="E27" s="48">
        <f>'03_Consumption Forecast'!E56</f>
        <v>1.3451200596388708</v>
      </c>
      <c r="F27" s="48">
        <f>'03_Consumption Forecast'!F56</f>
        <v>1.4881889771309542</v>
      </c>
      <c r="G27" s="48">
        <f>'03_Consumption Forecast'!G56</f>
        <v>1.6372200814349576</v>
      </c>
      <c r="H27" s="48">
        <f>'03_Consumption Forecast'!H56</f>
        <v>1.9042915853181055</v>
      </c>
      <c r="I27" s="48">
        <f>'03_Consumption Forecast'!I56</f>
        <v>2.1832263910376897</v>
      </c>
      <c r="J27" s="48">
        <f>'03_Consumption Forecast'!J56</f>
        <v>2.7097796291020266</v>
      </c>
      <c r="K27" s="48">
        <f>'03_Consumption Forecast'!K56</f>
        <v>3.0186678249721797</v>
      </c>
      <c r="L27" s="48">
        <f>'03_Consumption Forecast'!L56</f>
        <v>3.7109182210513363</v>
      </c>
      <c r="M27" s="48">
        <f>'03_Consumption Forecast'!M56</f>
        <v>2.2800274014009121</v>
      </c>
      <c r="N27" s="48">
        <f>'03_Consumption Forecast'!N56</f>
        <v>2.7228486034770554</v>
      </c>
      <c r="O27" s="48">
        <f>'03_Consumption Forecast'!O56</f>
        <v>3.0514348177846293</v>
      </c>
      <c r="P27" s="48">
        <f>'03_Consumption Forecast'!P56</f>
        <v>3.2568733123017464</v>
      </c>
      <c r="Q27" s="48">
        <f>'03_Consumption Forecast'!Q56</f>
        <v>3.4688846059723537</v>
      </c>
      <c r="R27" s="48">
        <f>'03_Consumption Forecast'!R56</f>
        <v>3.9711858813080974</v>
      </c>
      <c r="S27" s="48">
        <f>'03_Consumption Forecast'!S56</f>
        <v>4.2027119945701701</v>
      </c>
      <c r="T27" s="48">
        <f>'03_Consumption Forecast'!T56</f>
        <v>4.737103801240651</v>
      </c>
      <c r="U27" s="48">
        <f>'03_Consumption Forecast'!U56</f>
        <v>5.2908883192642815</v>
      </c>
      <c r="V27" s="48">
        <f>'03_Consumption Forecast'!V56</f>
        <v>5.709926414834066</v>
      </c>
      <c r="W27" s="48">
        <f>'03_Consumption Forecast'!W56</f>
        <v>6.7723618300825557</v>
      </c>
      <c r="X27" s="48">
        <f>'03_Consumption Forecast'!X56</f>
        <v>7.3918132027272314</v>
      </c>
      <c r="Y27" s="48">
        <f>'03_Consumption Forecast'!Y56</f>
        <v>7.8675239941008073</v>
      </c>
      <c r="Z27" s="48">
        <f>'03_Consumption Forecast'!Z56</f>
        <v>9.0256821502121181</v>
      </c>
      <c r="AA27" s="48">
        <f>'03_Consumption Forecast'!AA56</f>
        <v>8.8607026646782803</v>
      </c>
      <c r="AB27" s="48">
        <f>'03_Consumption Forecast'!AB56</f>
        <v>11.636181291632781</v>
      </c>
      <c r="AC27" s="48">
        <f>'03_Consumption Forecast'!AC56</f>
        <v>13.272819039470317</v>
      </c>
      <c r="AD27" s="48">
        <f>'03_Consumption Forecast'!AD56</f>
        <v>15.324467020423887</v>
      </c>
      <c r="AE27" s="48">
        <f>'03_Consumption Forecast'!AE56</f>
        <v>17.444387165036069</v>
      </c>
      <c r="AF27" s="48">
        <f>'03_Consumption Forecast'!AF56</f>
        <v>19.032193324284624</v>
      </c>
      <c r="AG27" s="48">
        <f>'03_Consumption Forecast'!AG56</f>
        <v>20.235104759700221</v>
      </c>
      <c r="AH27" s="48">
        <f>'03_Consumption Forecast'!AH56</f>
        <v>23.727710274469477</v>
      </c>
      <c r="AI27" s="48">
        <f>'03_Consumption Forecast'!AI56</f>
        <v>25.115840324412972</v>
      </c>
      <c r="AJ27" s="48">
        <f>'03_Consumption Forecast'!AJ56</f>
        <v>25.803755070604009</v>
      </c>
      <c r="AK27" s="48">
        <f>'03_Consumption Forecast'!AK56</f>
        <v>26.858792766841081</v>
      </c>
      <c r="AL27" s="48">
        <f>'03_Consumption Forecast'!AL56</f>
        <v>29.515039106568725</v>
      </c>
      <c r="AM27" s="48">
        <f>'03_Consumption Forecast'!AM56</f>
        <v>29.429910394464155</v>
      </c>
      <c r="AN27" s="48">
        <f>'03_Consumption Forecast'!AN56</f>
        <v>32.512135779360179</v>
      </c>
      <c r="AO27" s="48">
        <f>'03_Consumption Forecast'!AO56</f>
        <v>33.357219106831991</v>
      </c>
      <c r="AP27" s="48">
        <f>'03_Consumption Forecast'!AP56</f>
        <v>35.044694400282125</v>
      </c>
      <c r="AQ27" s="48">
        <f>'03_Consumption Forecast'!AQ56</f>
        <v>36.755137000035717</v>
      </c>
      <c r="AR27" s="48">
        <f>'03_Consumption Forecast'!AR56</f>
        <v>35.730221281396169</v>
      </c>
      <c r="AS27" s="48">
        <f>'03_Consumption Forecast'!AS56</f>
        <v>36.667379543454985</v>
      </c>
      <c r="AT27" s="48">
        <f>'03_Consumption Forecast'!AT56</f>
        <v>39.056502115447167</v>
      </c>
      <c r="AU27" s="48">
        <f>'03_Consumption Forecast'!AU56</f>
        <v>42.05575305020831</v>
      </c>
      <c r="AV27" s="48">
        <f>'03_Consumption Forecast'!AV56</f>
        <v>47.188793637577824</v>
      </c>
      <c r="AW27" s="48">
        <f>'03_Consumption Forecast'!AW56</f>
        <v>52.713703915282032</v>
      </c>
      <c r="AX27" s="48">
        <f>'03_Consumption Forecast'!AX56</f>
        <v>58.656088425117929</v>
      </c>
      <c r="AY27" s="48">
        <f>'03_Consumption Forecast'!AY56</f>
        <v>65.043098014482482</v>
      </c>
      <c r="AZ27" s="48">
        <f>'03_Consumption Forecast'!AZ56</f>
        <v>71.903518872002891</v>
      </c>
      <c r="BA27" s="48">
        <f>'03_Consumption Forecast'!BA56</f>
        <v>79.267866528294888</v>
      </c>
      <c r="BB27" s="48">
        <f>'03_Consumption Forecast'!BB56</f>
        <v>87.16848509244052</v>
      </c>
      <c r="BC27" s="48">
        <f>'03_Consumption Forecast'!BC56</f>
        <v>95.639652009272055</v>
      </c>
      <c r="BD27" s="48">
        <f>'03_Consumption Forecast'!BD56</f>
        <v>104.7176886378076</v>
      </c>
      <c r="BE27" s="48">
        <f>'03_Consumption Forecast'!BE56</f>
        <v>114.44107696724953</v>
      </c>
      <c r="BF27" s="48">
        <f>'03_Consumption Forecast'!BF56</f>
        <v>124.85058280387184</v>
      </c>
      <c r="BG27" s="48">
        <f>'03_Consumption Forecast'!BG56</f>
        <v>135.98938577992701</v>
      </c>
      <c r="BH27" s="48">
        <f>'03_Consumption Forecast'!BH56</f>
        <v>147.90321655444961</v>
      </c>
      <c r="BI27" s="48">
        <f>'03_Consumption Forecast'!BI56</f>
        <v>160.64050159556623</v>
      </c>
      <c r="BJ27" s="48">
        <f>'03_Consumption Forecast'!BJ56</f>
        <v>174.25251595469356</v>
      </c>
      <c r="BK27" s="48">
        <f>'03_Consumption Forecast'!BK56</f>
        <v>188.79354446487434</v>
      </c>
      <c r="BL27" s="48">
        <f>'03_Consumption Forecast'!BL56</f>
        <v>204.32105181851512</v>
      </c>
      <c r="BM27" s="48">
        <f>'03_Consumption Forecast'!BM56</f>
        <v>220.8958620040207</v>
      </c>
      <c r="BN27" s="48">
        <f>'03_Consumption Forecast'!BN56</f>
        <v>238.58234760631876</v>
      </c>
      <c r="BO27" s="48">
        <f>'03_Consumption Forecast'!BO56</f>
        <v>257.44862950311057</v>
      </c>
      <c r="BP27" s="48">
        <f>'03_Consumption Forecast'!BP56</f>
        <v>277.56678751693551</v>
      </c>
      <c r="BQ27" s="48">
        <f>'03_Consumption Forecast'!BQ56</f>
        <v>299.01308261286914</v>
      </c>
      <c r="BR27" s="48">
        <f>'03_Consumption Forecast'!BR56</f>
        <v>321.86819126297138</v>
      </c>
      <c r="BS27" s="48">
        <f>'03_Consumption Forecast'!BS56</f>
        <v>346.21745263153417</v>
      </c>
      <c r="BT27" s="48">
        <f>'03_Consumption Forecast'!BT56</f>
        <v>372.15112926984256</v>
      </c>
      <c r="BU27" s="48">
        <f>'03_Consumption Forecast'!BU56</f>
        <v>399.76468204563929</v>
      </c>
      <c r="BV27" s="48">
        <f>'03_Consumption Forecast'!BV56</f>
        <v>429.15906007087199</v>
      </c>
      <c r="BW27" s="48">
        <f>'03_Consumption Forecast'!BW56</f>
        <v>460.44100643170202</v>
      </c>
      <c r="BX27" s="48">
        <f>'03_Consumption Forecast'!BX56</f>
        <v>493.72338056726284</v>
      </c>
      <c r="BY27" s="48">
        <f>'03_Consumption Forecast'!BY56</f>
        <v>529.12549818839375</v>
      </c>
      <c r="BZ27" s="48">
        <f>'03_Consumption Forecast'!BZ56</f>
        <v>566.77348967464866</v>
      </c>
      <c r="CA27" s="48">
        <f>'03_Consumption Forecast'!CA56</f>
        <v>606.80067793741205</v>
      </c>
      <c r="CB27" s="48">
        <f>'03_Consumption Forecast'!CB56</f>
        <v>649.34797678907637</v>
      </c>
      <c r="CC27" s="48">
        <f>'03_Consumption Forecast'!CC56</f>
        <v>694.56431091308139</v>
      </c>
      <c r="CD27" s="48">
        <f>'03_Consumption Forecast'!CD56</f>
        <v>742.60705858730887</v>
      </c>
      <c r="CE27" s="48">
        <f>'03_Consumption Forecast'!CE56</f>
        <v>793.64251837405891</v>
      </c>
    </row>
    <row r="28" spans="1:84" x14ac:dyDescent="0.25">
      <c r="A28" s="48" t="s">
        <v>79</v>
      </c>
      <c r="B28" s="48" t="str">
        <f>'03_Consumption Forecast'!B57</f>
        <v>Primary [ktoe]</v>
      </c>
      <c r="C28" s="48" t="str">
        <f>'03_Consumption Forecast'!C57</f>
        <v>Electric</v>
      </c>
      <c r="D28" s="48">
        <f>'03_Consumption Forecast'!D57</f>
        <v>3.248274985250422</v>
      </c>
      <c r="E28" s="48">
        <f>'03_Consumption Forecast'!E57</f>
        <v>3.1492890285195787</v>
      </c>
      <c r="F28" s="48">
        <f>'03_Consumption Forecast'!F57</f>
        <v>3.3408323976409178</v>
      </c>
      <c r="G28" s="48">
        <f>'03_Consumption Forecast'!G57</f>
        <v>3.5343163662722894</v>
      </c>
      <c r="H28" s="48">
        <f>'03_Consumption Forecast'!H57</f>
        <v>4.1639028833486273</v>
      </c>
      <c r="I28" s="48">
        <f>'03_Consumption Forecast'!I57</f>
        <v>5.1196953105196492</v>
      </c>
      <c r="J28" s="48">
        <f>'03_Consumption Forecast'!J57</f>
        <v>7.2173307312644779</v>
      </c>
      <c r="K28" s="48">
        <f>'03_Consumption Forecast'!K57</f>
        <v>5.9046469543411861</v>
      </c>
      <c r="L28" s="48">
        <f>'03_Consumption Forecast'!L57</f>
        <v>6.9715880473762883</v>
      </c>
      <c r="M28" s="48">
        <f>'03_Consumption Forecast'!M57</f>
        <v>4.628627055475536</v>
      </c>
      <c r="N28" s="48">
        <f>'03_Consumption Forecast'!N57</f>
        <v>5.8112431468357126</v>
      </c>
      <c r="O28" s="48">
        <f>'03_Consumption Forecast'!O57</f>
        <v>6.7864702928002316</v>
      </c>
      <c r="P28" s="48">
        <f>'03_Consumption Forecast'!P57</f>
        <v>6.0097067072234616</v>
      </c>
      <c r="Q28" s="48">
        <f>'03_Consumption Forecast'!Q57</f>
        <v>5.897103830153001</v>
      </c>
      <c r="R28" s="48">
        <f>'03_Consumption Forecast'!R57</f>
        <v>5.8654319312298782</v>
      </c>
      <c r="S28" s="48">
        <f>'03_Consumption Forecast'!S57</f>
        <v>6.0522926189086563</v>
      </c>
      <c r="T28" s="48">
        <f>'03_Consumption Forecast'!T57</f>
        <v>6.8118127968968007</v>
      </c>
      <c r="U28" s="48">
        <f>'03_Consumption Forecast'!U57</f>
        <v>7.6042204415400061</v>
      </c>
      <c r="V28" s="48">
        <f>'03_Consumption Forecast'!V57</f>
        <v>8.2041882426187254</v>
      </c>
      <c r="W28" s="48">
        <f>'03_Consumption Forecast'!W57</f>
        <v>9.7720368115333347</v>
      </c>
      <c r="X28" s="48">
        <f>'03_Consumption Forecast'!X57</f>
        <v>10.664805118362674</v>
      </c>
      <c r="Y28" s="48">
        <f>'03_Consumption Forecast'!Y57</f>
        <v>12.18990924459116</v>
      </c>
      <c r="Z28" s="48">
        <f>'03_Consumption Forecast'!Z57</f>
        <v>14.417648110079098</v>
      </c>
      <c r="AA28" s="48">
        <f>'03_Consumption Forecast'!AA57</f>
        <v>16.247770344612626</v>
      </c>
      <c r="AB28" s="48">
        <f>'03_Consumption Forecast'!AB57</f>
        <v>30.33363499100853</v>
      </c>
      <c r="AC28" s="48">
        <f>'03_Consumption Forecast'!AC57</f>
        <v>28.872690767678939</v>
      </c>
      <c r="AD28" s="48">
        <f>'03_Consumption Forecast'!AD57</f>
        <v>36.4057444030176</v>
      </c>
      <c r="AE28" s="48">
        <f>'03_Consumption Forecast'!AE57</f>
        <v>49.078232111544622</v>
      </c>
      <c r="AF28" s="48">
        <f>'03_Consumption Forecast'!AF57</f>
        <v>41.01368537194508</v>
      </c>
      <c r="AG28" s="48">
        <f>'03_Consumption Forecast'!AG57</f>
        <v>47.411642180371317</v>
      </c>
      <c r="AH28" s="48">
        <f>'03_Consumption Forecast'!AH57</f>
        <v>57.817843997849259</v>
      </c>
      <c r="AI28" s="48">
        <f>'03_Consumption Forecast'!AI57</f>
        <v>61.435164977501813</v>
      </c>
      <c r="AJ28" s="48">
        <f>'03_Consumption Forecast'!AJ57</f>
        <v>62.353546957243623</v>
      </c>
      <c r="AK28" s="48">
        <f>'03_Consumption Forecast'!AK57</f>
        <v>78.21516574959216</v>
      </c>
      <c r="AL28" s="48">
        <f>'03_Consumption Forecast'!AL57</f>
        <v>79.113387242824217</v>
      </c>
      <c r="AM28" s="48">
        <f>'03_Consumption Forecast'!AM57</f>
        <v>58.383555497946467</v>
      </c>
      <c r="AN28" s="48">
        <f>'03_Consumption Forecast'!AN57</f>
        <v>90.913564864507165</v>
      </c>
      <c r="AO28" s="48">
        <f>'03_Consumption Forecast'!AO57</f>
        <v>93.016953127083625</v>
      </c>
      <c r="AP28" s="48">
        <f>'03_Consumption Forecast'!AP57</f>
        <v>88.249632145325066</v>
      </c>
      <c r="AQ28" s="48">
        <f>'03_Consumption Forecast'!AQ57</f>
        <v>91.481857923505686</v>
      </c>
      <c r="AR28" s="48">
        <f>'03_Consumption Forecast'!AR57</f>
        <v>99.356322664868713</v>
      </c>
      <c r="AS28" s="48">
        <f>'03_Consumption Forecast'!AS57</f>
        <v>75.204340680535836</v>
      </c>
      <c r="AT28" s="48">
        <f>'03_Consumption Forecast'!AT57</f>
        <v>86.142670305256573</v>
      </c>
      <c r="AU28" s="48">
        <f>'03_Consumption Forecast'!AU57</f>
        <v>102.7094578767307</v>
      </c>
      <c r="AV28" s="48">
        <f>'03_Consumption Forecast'!AV57</f>
        <v>115.24547917585156</v>
      </c>
      <c r="AW28" s="48">
        <f>'03_Consumption Forecast'!AW57</f>
        <v>128.73853299807448</v>
      </c>
      <c r="AX28" s="48">
        <f>'03_Consumption Forecast'!AX57</f>
        <v>143.2511513019644</v>
      </c>
      <c r="AY28" s="48">
        <f>'03_Consumption Forecast'!AY57</f>
        <v>158.84964246663191</v>
      </c>
      <c r="AZ28" s="48">
        <f>'03_Consumption Forecast'!AZ57</f>
        <v>175.60430873645032</v>
      </c>
      <c r="BA28" s="48">
        <f>'03_Consumption Forecast'!BA57</f>
        <v>193.58967579171403</v>
      </c>
      <c r="BB28" s="48">
        <f>'03_Consumption Forecast'!BB57</f>
        <v>212.88473510608321</v>
      </c>
      <c r="BC28" s="48">
        <f>'03_Consumption Forecast'!BC57</f>
        <v>233.57319978705874</v>
      </c>
      <c r="BD28" s="48">
        <f>'03_Consumption Forecast'!BD57</f>
        <v>255.7437746329982</v>
      </c>
      <c r="BE28" s="48">
        <f>'03_Consumption Forecast'!BE57</f>
        <v>279.49044117941889</v>
      </c>
      <c r="BF28" s="48">
        <f>'03_Consumption Forecast'!BF57</f>
        <v>304.91275854864375</v>
      </c>
      <c r="BG28" s="48">
        <f>'03_Consumption Forecast'!BG57</f>
        <v>332.11618096032907</v>
      </c>
      <c r="BH28" s="48">
        <f>'03_Consumption Forecast'!BH57</f>
        <v>361.21239280619602</v>
      </c>
      <c r="BI28" s="48">
        <f>'03_Consumption Forecast'!BI57</f>
        <v>392.31966224047858</v>
      </c>
      <c r="BJ28" s="48">
        <f>'03_Consumption Forecast'!BJ57</f>
        <v>425.56321428833132</v>
      </c>
      <c r="BK28" s="48">
        <f>'03_Consumption Forecast'!BK57</f>
        <v>461.07562452784686</v>
      </c>
      <c r="BL28" s="48">
        <f>'03_Consumption Forecast'!BL57</f>
        <v>498.99723445753739</v>
      </c>
      <c r="BM28" s="48">
        <f>'03_Consumption Forecast'!BM57</f>
        <v>539.47658972031422</v>
      </c>
      <c r="BN28" s="48">
        <f>'03_Consumption Forecast'!BN57</f>
        <v>582.67090241726964</v>
      </c>
      <c r="BO28" s="48">
        <f>'03_Consumption Forecast'!BO57</f>
        <v>628.74653881012387</v>
      </c>
      <c r="BP28" s="48">
        <f>'03_Consumption Forecast'!BP57</f>
        <v>677.87953378019324</v>
      </c>
      <c r="BQ28" s="48">
        <f>'03_Consumption Forecast'!BQ57</f>
        <v>730.2561334843524</v>
      </c>
      <c r="BR28" s="48">
        <f>'03_Consumption Forecast'!BR57</f>
        <v>786.07336772489236</v>
      </c>
      <c r="BS28" s="48">
        <f>'03_Consumption Forecast'!BS57</f>
        <v>845.53965363060911</v>
      </c>
      <c r="BT28" s="48">
        <f>'03_Consumption Forecast'!BT57</f>
        <v>908.87543233111421</v>
      </c>
      <c r="BU28" s="48">
        <f>'03_Consumption Forecast'!BU57</f>
        <v>976.31384039544275</v>
      </c>
      <c r="BV28" s="48">
        <f>'03_Consumption Forecast'!BV57</f>
        <v>1048.1014178997857</v>
      </c>
      <c r="BW28" s="48">
        <f>'03_Consumption Forecast'!BW57</f>
        <v>1124.498855087845</v>
      </c>
      <c r="BX28" s="48">
        <f>'03_Consumption Forecast'!BX57</f>
        <v>1205.7817796911186</v>
      </c>
      <c r="BY28" s="48">
        <f>'03_Consumption Forecast'!BY57</f>
        <v>1292.2415870856885</v>
      </c>
      <c r="BZ28" s="48">
        <f>'03_Consumption Forecast'!BZ57</f>
        <v>1384.1863155770468</v>
      </c>
      <c r="CA28" s="48">
        <f>'03_Consumption Forecast'!CA57</f>
        <v>1481.9415692254629</v>
      </c>
      <c r="CB28" s="48">
        <f>'03_Consumption Forecast'!CB57</f>
        <v>1585.8514907516937</v>
      </c>
      <c r="CC28" s="48">
        <f>'03_Consumption Forecast'!CC57</f>
        <v>1696.2797871967784</v>
      </c>
      <c r="CD28" s="48">
        <f>'03_Consumption Forecast'!CD57</f>
        <v>1813.6108111505637</v>
      </c>
      <c r="CE28" s="48">
        <f>'03_Consumption Forecast'!CE57</f>
        <v>1938.2507005119271</v>
      </c>
    </row>
    <row r="29" spans="1:84" x14ac:dyDescent="0.25">
      <c r="A29" s="48" t="s">
        <v>79</v>
      </c>
      <c r="B29" s="48" t="str">
        <f>'03_Consumption Forecast'!B60</f>
        <v>Useful [ktoe]</v>
      </c>
      <c r="C29" s="48" t="str">
        <f>'03_Consumption Forecast'!C60</f>
        <v>Total</v>
      </c>
      <c r="D29" s="48">
        <f>'03_Consumption Forecast'!D60</f>
        <v>113.83693292642431</v>
      </c>
      <c r="E29" s="48">
        <f>'03_Consumption Forecast'!E60</f>
        <v>115.92650379467838</v>
      </c>
      <c r="F29" s="48">
        <f>'03_Consumption Forecast'!F60</f>
        <v>119.02941281795816</v>
      </c>
      <c r="G29" s="48">
        <f>'03_Consumption Forecast'!G60</f>
        <v>120.07593126347896</v>
      </c>
      <c r="H29" s="48">
        <f>'03_Consumption Forecast'!H60</f>
        <v>122.71860574224961</v>
      </c>
      <c r="I29" s="48">
        <f>'03_Consumption Forecast'!I60</f>
        <v>126.0099385644705</v>
      </c>
      <c r="J29" s="48">
        <f>'03_Consumption Forecast'!J60</f>
        <v>129.28748331830823</v>
      </c>
      <c r="K29" s="48">
        <f>'03_Consumption Forecast'!K60</f>
        <v>133.20346146991616</v>
      </c>
      <c r="L29" s="48">
        <f>'03_Consumption Forecast'!L60</f>
        <v>136.65154031327393</v>
      </c>
      <c r="M29" s="48">
        <f>'03_Consumption Forecast'!M60</f>
        <v>137.3885702246653</v>
      </c>
      <c r="N29" s="48">
        <f>'03_Consumption Forecast'!N60</f>
        <v>138.88610072815626</v>
      </c>
      <c r="O29" s="48">
        <f>'03_Consumption Forecast'!O60</f>
        <v>140.67854587721865</v>
      </c>
      <c r="P29" s="48">
        <f>'03_Consumption Forecast'!P60</f>
        <v>144.31310654321462</v>
      </c>
      <c r="Q29" s="48">
        <f>'03_Consumption Forecast'!Q60</f>
        <v>145.71675809004907</v>
      </c>
      <c r="R29" s="48">
        <f>'03_Consumption Forecast'!R60</f>
        <v>147.3765374215827</v>
      </c>
      <c r="S29" s="48">
        <f>'03_Consumption Forecast'!S60</f>
        <v>148.82218152872494</v>
      </c>
      <c r="T29" s="48">
        <f>'03_Consumption Forecast'!T60</f>
        <v>150.93508575621317</v>
      </c>
      <c r="U29" s="48">
        <f>'03_Consumption Forecast'!U60</f>
        <v>155.43348411138666</v>
      </c>
      <c r="V29" s="48">
        <f>'03_Consumption Forecast'!V60</f>
        <v>157.99454780081138</v>
      </c>
      <c r="W29" s="48">
        <f>'03_Consumption Forecast'!W60</f>
        <v>163.64449296708418</v>
      </c>
      <c r="X29" s="48">
        <f>'03_Consumption Forecast'!X60</f>
        <v>164.99352148895926</v>
      </c>
      <c r="Y29" s="48">
        <f>'03_Consumption Forecast'!Y60</f>
        <v>167.89798164402958</v>
      </c>
      <c r="Z29" s="48">
        <f>'03_Consumption Forecast'!Z60</f>
        <v>167.29783293062491</v>
      </c>
      <c r="AA29" s="48">
        <f>'03_Consumption Forecast'!AA60</f>
        <v>168.14061292921787</v>
      </c>
      <c r="AB29" s="48">
        <f>'03_Consumption Forecast'!AB60</f>
        <v>172.87551484087817</v>
      </c>
      <c r="AC29" s="48">
        <f>'03_Consumption Forecast'!AC60</f>
        <v>174.81523839445313</v>
      </c>
      <c r="AD29" s="48">
        <f>'03_Consumption Forecast'!AD60</f>
        <v>199.94422979014468</v>
      </c>
      <c r="AE29" s="48">
        <f>'03_Consumption Forecast'!AE60</f>
        <v>203.26674321319285</v>
      </c>
      <c r="AF29" s="48">
        <f>'03_Consumption Forecast'!AF60</f>
        <v>156.98667747282036</v>
      </c>
      <c r="AG29" s="48">
        <f>'03_Consumption Forecast'!AG60</f>
        <v>164.42151308177114</v>
      </c>
      <c r="AH29" s="48">
        <f>'03_Consumption Forecast'!AH60</f>
        <v>172.20845997444337</v>
      </c>
      <c r="AI29" s="48">
        <f>'03_Consumption Forecast'!AI60</f>
        <v>180.36419402138026</v>
      </c>
      <c r="AJ29" s="48">
        <f>'03_Consumption Forecast'!AJ60</f>
        <v>188.90618085667737</v>
      </c>
      <c r="AK29" s="48">
        <f>'03_Consumption Forecast'!AK60</f>
        <v>197.85271328091628</v>
      </c>
      <c r="AL29" s="48">
        <f>'03_Consumption Forecast'!AL60</f>
        <v>207.22295043548738</v>
      </c>
      <c r="AM29" s="48">
        <f>'03_Consumption Forecast'!AM60</f>
        <v>217.03695883219572</v>
      </c>
      <c r="AN29" s="48">
        <f>'03_Consumption Forecast'!AN60</f>
        <v>227.31575532601522</v>
      </c>
      <c r="AO29" s="48">
        <f>'03_Consumption Forecast'!AO60</f>
        <v>238.08135212301744</v>
      </c>
      <c r="AP29" s="48">
        <f>'03_Consumption Forecast'!AP60</f>
        <v>249.35680391986062</v>
      </c>
      <c r="AQ29" s="48">
        <f>'03_Consumption Forecast'!AQ60</f>
        <v>261.16625727578963</v>
      </c>
      <c r="AR29" s="48">
        <f>'03_Consumption Forecast'!AR60</f>
        <v>273.53500232287575</v>
      </c>
      <c r="AS29" s="48">
        <f>'03_Consumption Forecast'!AS60</f>
        <v>286.48952692523665</v>
      </c>
      <c r="AT29" s="48">
        <f>'03_Consumption Forecast'!AT60</f>
        <v>300.0575734032189</v>
      </c>
      <c r="AU29" s="48">
        <f>'03_Consumption Forecast'!AU60</f>
        <v>300.0575734032189</v>
      </c>
      <c r="AV29" s="48">
        <f>'03_Consumption Forecast'!AV60</f>
        <v>314.268197944017</v>
      </c>
      <c r="AW29" s="48">
        <f>'03_Consumption Forecast'!AW60</f>
        <v>329.15183282596109</v>
      </c>
      <c r="AX29" s="48">
        <f>'03_Consumption Forecast'!AX60</f>
        <v>344.74035158972401</v>
      </c>
      <c r="AY29" s="48">
        <f>'03_Consumption Forecast'!AY60</f>
        <v>361.06713729601609</v>
      </c>
      <c r="AZ29" s="48">
        <f>'03_Consumption Forecast'!AZ60</f>
        <v>378.16715401593876</v>
      </c>
      <c r="BA29" s="48">
        <f>'03_Consumption Forecast'!BA60</f>
        <v>396.07702170710047</v>
      </c>
      <c r="BB29" s="48">
        <f>'03_Consumption Forecast'!BB60</f>
        <v>414.83509463583653</v>
      </c>
      <c r="BC29" s="48">
        <f>'03_Consumption Forecast'!BC60</f>
        <v>434.48154351348069</v>
      </c>
      <c r="BD29" s="48">
        <f>'03_Consumption Forecast'!BD60</f>
        <v>455.05844152258231</v>
      </c>
      <c r="BE29" s="48">
        <f>'03_Consumption Forecast'!BE60</f>
        <v>476.60985441729429</v>
      </c>
      <c r="BF29" s="48">
        <f>'03_Consumption Forecast'!BF60</f>
        <v>499.18193489088776</v>
      </c>
      <c r="BG29" s="48">
        <f>'03_Consumption Forecast'!BG60</f>
        <v>522.82302141247669</v>
      </c>
      <c r="BH29" s="48">
        <f>'03_Consumption Forecast'!BH60</f>
        <v>547.58374174461903</v>
      </c>
      <c r="BI29" s="48">
        <f>'03_Consumption Forecast'!BI60</f>
        <v>573.51712136347419</v>
      </c>
      <c r="BJ29" s="48">
        <f>'03_Consumption Forecast'!BJ60</f>
        <v>600.67869701370307</v>
      </c>
      <c r="BK29" s="48">
        <f>'03_Consumption Forecast'!BK60</f>
        <v>629.12663564129059</v>
      </c>
      <c r="BL29" s="48">
        <f>'03_Consumption Forecast'!BL60</f>
        <v>658.92185895898331</v>
      </c>
      <c r="BM29" s="48">
        <f>'03_Consumption Forecast'!BM60</f>
        <v>690.12817391110707</v>
      </c>
      <c r="BN29" s="48">
        <f>'03_Consumption Forecast'!BN60</f>
        <v>722.81240931715183</v>
      </c>
      <c r="BO29" s="48">
        <f>'03_Consumption Forecast'!BO60</f>
        <v>757.0445589867511</v>
      </c>
      <c r="BP29" s="48">
        <f>'03_Consumption Forecast'!BP60</f>
        <v>792.89793161253726</v>
      </c>
      <c r="BQ29" s="48">
        <f>'03_Consumption Forecast'!BQ60</f>
        <v>830.44930776187311</v>
      </c>
      <c r="BR29" s="48">
        <f>'03_Consumption Forecast'!BR60</f>
        <v>869.77910430365614</v>
      </c>
      <c r="BS29" s="48">
        <f>'03_Consumption Forecast'!BS60</f>
        <v>910.97154662232197</v>
      </c>
      <c r="BT29" s="48">
        <f>'03_Consumption Forecast'!BT60</f>
        <v>954.1148489878442</v>
      </c>
      <c r="BU29" s="48">
        <f>'03_Consumption Forecast'!BU60</f>
        <v>999.30140346799567</v>
      </c>
      <c r="BV29" s="48">
        <f>'03_Consumption Forecast'!BV60</f>
        <v>1046.6279777874288</v>
      </c>
      <c r="BW29" s="48">
        <f>'03_Consumption Forecast'!BW60</f>
        <v>1096.1959225572991</v>
      </c>
      <c r="BX29" s="48">
        <f>'03_Consumption Forecast'!BX60</f>
        <v>1148.1113883192056</v>
      </c>
      <c r="BY29" s="48">
        <f>'03_Consumption Forecast'!BY60</f>
        <v>1202.485552868267</v>
      </c>
      <c r="BZ29" s="48">
        <f>'03_Consumption Forecast'!BZ60</f>
        <v>1259.434859342135</v>
      </c>
      <c r="CA29" s="48">
        <f>'03_Consumption Forecast'!CA60</f>
        <v>1319.081265585824</v>
      </c>
      <c r="CB29" s="48">
        <f>'03_Consumption Forecast'!CB60</f>
        <v>1381.5525053263764</v>
      </c>
      <c r="CC29" s="48">
        <f>'03_Consumption Forecast'!CC60</f>
        <v>1446.9823617166685</v>
      </c>
      <c r="CD29" s="48">
        <f>'03_Consumption Forecast'!CD60</f>
        <v>1515.5109538341583</v>
      </c>
      <c r="CE29" s="48">
        <f>'03_Consumption Forecast'!CE60</f>
        <v>1587.2850367481178</v>
      </c>
    </row>
    <row r="30" spans="1:84" x14ac:dyDescent="0.25">
      <c r="A30" s="48" t="s">
        <v>79</v>
      </c>
      <c r="B30" s="48" t="str">
        <f>'03_Consumption Forecast'!B61</f>
        <v>Primary [ktoe]</v>
      </c>
      <c r="C30" s="48" t="str">
        <f>'03_Consumption Forecast'!C61</f>
        <v>Total</v>
      </c>
      <c r="D30" s="48">
        <f>'03_Consumption Forecast'!D61</f>
        <v>860.25759459096253</v>
      </c>
      <c r="E30" s="48">
        <f>'03_Consumption Forecast'!E61</f>
        <v>875.61007006143166</v>
      </c>
      <c r="F30" s="48">
        <f>'03_Consumption Forecast'!F61</f>
        <v>893.99085744441959</v>
      </c>
      <c r="G30" s="48">
        <f>'03_Consumption Forecast'!G61</f>
        <v>906.667885944251</v>
      </c>
      <c r="H30" s="48">
        <f>'03_Consumption Forecast'!H61</f>
        <v>923.86605180212734</v>
      </c>
      <c r="I30" s="48">
        <f>'03_Consumption Forecast'!I61</f>
        <v>943.81156396796507</v>
      </c>
      <c r="J30" s="48">
        <f>'03_Consumption Forecast'!J61</f>
        <v>964.16349523510985</v>
      </c>
      <c r="K30" s="48">
        <f>'03_Consumption Forecast'!K61</f>
        <v>986.44018672681455</v>
      </c>
      <c r="L30" s="48">
        <f>'03_Consumption Forecast'!L61</f>
        <v>1005.7775028022496</v>
      </c>
      <c r="M30" s="48">
        <f>'03_Consumption Forecast'!M61</f>
        <v>1020.750243835949</v>
      </c>
      <c r="N30" s="48">
        <f>'03_Consumption Forecast'!N61</f>
        <v>1036.807518715576</v>
      </c>
      <c r="O30" s="48">
        <f>'03_Consumption Forecast'!O61</f>
        <v>1053.1885646487403</v>
      </c>
      <c r="P30" s="48">
        <f>'03_Consumption Forecast'!P61</f>
        <v>1073.7514244359634</v>
      </c>
      <c r="Q30" s="48">
        <f>'03_Consumption Forecast'!Q61</f>
        <v>1088.5915450287596</v>
      </c>
      <c r="R30" s="48">
        <f>'03_Consumption Forecast'!R61</f>
        <v>1104.3446815586367</v>
      </c>
      <c r="S30" s="48">
        <f>'03_Consumption Forecast'!S61</f>
        <v>1120.3262501460488</v>
      </c>
      <c r="T30" s="48">
        <f>'03_Consumption Forecast'!T61</f>
        <v>1137.9840105085702</v>
      </c>
      <c r="U30" s="48">
        <f>'03_Consumption Forecast'!U61</f>
        <v>1162.6891519484136</v>
      </c>
      <c r="V30" s="48">
        <f>'03_Consumption Forecast'!V61</f>
        <v>1182.6846160684256</v>
      </c>
      <c r="W30" s="48">
        <f>'03_Consumption Forecast'!W61</f>
        <v>1217.8538245477439</v>
      </c>
      <c r="X30" s="48">
        <f>'03_Consumption Forecast'!X61</f>
        <v>1223.7592476003792</v>
      </c>
      <c r="Y30" s="48">
        <f>'03_Consumption Forecast'!Y61</f>
        <v>1232.4810150413186</v>
      </c>
      <c r="Z30" s="48">
        <f>'03_Consumption Forecast'!Z61</f>
        <v>1232.8355302702655</v>
      </c>
      <c r="AA30" s="48">
        <f>'03_Consumption Forecast'!AA61</f>
        <v>1240.5131453216607</v>
      </c>
      <c r="AB30" s="48">
        <f>'03_Consumption Forecast'!AB61</f>
        <v>1260.7901996492817</v>
      </c>
      <c r="AC30" s="48">
        <f>'03_Consumption Forecast'!AC61</f>
        <v>1264.2975875798115</v>
      </c>
      <c r="AD30" s="48">
        <f>'03_Consumption Forecast'!AD61</f>
        <v>1446.3296114396219</v>
      </c>
      <c r="AE30" s="48">
        <f>'03_Consumption Forecast'!AE61</f>
        <v>1484.4732251392595</v>
      </c>
      <c r="AF30" s="48">
        <f>'03_Consumption Forecast'!AF61</f>
        <v>1039.8543083619518</v>
      </c>
      <c r="AG30" s="48">
        <f>'03_Consumption Forecast'!AG61</f>
        <v>1095.5039619407146</v>
      </c>
      <c r="AH30" s="48">
        <f>'03_Consumption Forecast'!AH61</f>
        <v>1144.1568483917963</v>
      </c>
      <c r="AI30" s="48">
        <f>'03_Consumption Forecast'!AI61</f>
        <v>1193.3439437251818</v>
      </c>
      <c r="AJ30" s="48">
        <f>'03_Consumption Forecast'!AJ61</f>
        <v>1258.3318622097365</v>
      </c>
      <c r="AK30" s="48">
        <f>'03_Consumption Forecast'!AK61</f>
        <v>1346.7889462705098</v>
      </c>
      <c r="AL30" s="48">
        <f>'03_Consumption Forecast'!AL61</f>
        <v>1389.6801845551563</v>
      </c>
      <c r="AM30" s="48">
        <f>'03_Consumption Forecast'!AM61</f>
        <v>1425.358838824937</v>
      </c>
      <c r="AN30" s="48">
        <f>'03_Consumption Forecast'!AN61</f>
        <v>1493.158025010619</v>
      </c>
      <c r="AO30" s="48">
        <f>'03_Consumption Forecast'!AO61</f>
        <v>1563.2569375391231</v>
      </c>
      <c r="AP30" s="48">
        <f>'03_Consumption Forecast'!AP61</f>
        <v>1620.7747914662573</v>
      </c>
      <c r="AQ30" s="48">
        <f>'03_Consumption Forecast'!AQ61</f>
        <v>1687.5876597418171</v>
      </c>
      <c r="AR30" s="48">
        <f>'03_Consumption Forecast'!AR61</f>
        <v>1792.7231380526407</v>
      </c>
      <c r="AS30" s="48">
        <f>'03_Consumption Forecast'!AS61</f>
        <v>1835.175124360559</v>
      </c>
      <c r="AT30" s="48">
        <f>'03_Consumption Forecast'!AT61</f>
        <v>1906.2995159365937</v>
      </c>
      <c r="AU30" s="48">
        <f>'03_Consumption Forecast'!AU61</f>
        <v>1880.0502131757048</v>
      </c>
      <c r="AV30" s="48">
        <f>'03_Consumption Forecast'!AV61</f>
        <v>1935.398015548667</v>
      </c>
      <c r="AW30" s="48">
        <f>'03_Consumption Forecast'!AW61</f>
        <v>1991.7714892237373</v>
      </c>
      <c r="AX30" s="48">
        <f>'03_Consumption Forecast'!AX61</f>
        <v>2049.1436434347374</v>
      </c>
      <c r="AY30" s="48">
        <f>'03_Consumption Forecast'!AY61</f>
        <v>2107.4826303520126</v>
      </c>
      <c r="AZ30" s="48">
        <f>'03_Consumption Forecast'!AZ61</f>
        <v>2166.7513455632761</v>
      </c>
      <c r="BA30" s="48">
        <f>'03_Consumption Forecast'!BA61</f>
        <v>2226.9070016063765</v>
      </c>
      <c r="BB30" s="48">
        <f>'03_Consumption Forecast'!BB61</f>
        <v>2287.9006728975501</v>
      </c>
      <c r="BC30" s="48">
        <f>'03_Consumption Forecast'!BC61</f>
        <v>2349.6768103023201</v>
      </c>
      <c r="BD30" s="48">
        <f>'03_Consumption Forecast'!BD61</f>
        <v>2412.1727234943014</v>
      </c>
      <c r="BE30" s="48">
        <f>'03_Consumption Forecast'!BE61</f>
        <v>2475.3180291395929</v>
      </c>
      <c r="BF30" s="48">
        <f>'03_Consumption Forecast'!BF61</f>
        <v>2539.0340628308195</v>
      </c>
      <c r="BG30" s="48">
        <f>'03_Consumption Forecast'!BG61</f>
        <v>2603.233252574898</v>
      </c>
      <c r="BH30" s="48">
        <f>'03_Consumption Forecast'!BH61</f>
        <v>2667.8184515119201</v>
      </c>
      <c r="BI30" s="48">
        <f>'03_Consumption Forecast'!BI61</f>
        <v>2732.6822274087826</v>
      </c>
      <c r="BJ30" s="48">
        <f>'03_Consumption Forecast'!BJ61</f>
        <v>2797.7061063299579</v>
      </c>
      <c r="BK30" s="48">
        <f>'03_Consumption Forecast'!BK61</f>
        <v>2862.7597677387307</v>
      </c>
      <c r="BL30" s="48">
        <f>'03_Consumption Forecast'!BL61</f>
        <v>2927.7001881248116</v>
      </c>
      <c r="BM30" s="48">
        <f>'03_Consumption Forecast'!BM61</f>
        <v>2992.3707300881288</v>
      </c>
      <c r="BN30" s="48">
        <f>'03_Consumption Forecast'!BN61</f>
        <v>3056.6001736332291</v>
      </c>
      <c r="BO30" s="48">
        <f>'03_Consumption Forecast'!BO61</f>
        <v>3120.2016862436531</v>
      </c>
      <c r="BP30" s="48">
        <f>'03_Consumption Forecast'!BP61</f>
        <v>3182.9717281102885</v>
      </c>
      <c r="BQ30" s="48">
        <f>'03_Consumption Forecast'!BQ61</f>
        <v>3244.688888681625</v>
      </c>
      <c r="BR30" s="48">
        <f>'03_Consumption Forecast'!BR61</f>
        <v>3305.1126504862355</v>
      </c>
      <c r="BS30" s="48">
        <f>'03_Consumption Forecast'!BS61</f>
        <v>3363.9820759483273</v>
      </c>
      <c r="BT30" s="48">
        <f>'03_Consumption Forecast'!BT61</f>
        <v>3421.0144126749838</v>
      </c>
      <c r="BU30" s="48">
        <f>'03_Consumption Forecast'!BU61</f>
        <v>3475.9036124381732</v>
      </c>
      <c r="BV30" s="48">
        <f>'03_Consumption Forecast'!BV61</f>
        <v>3528.318758805005</v>
      </c>
      <c r="BW30" s="48">
        <f>'03_Consumption Forecast'!BW61</f>
        <v>3577.9023980853108</v>
      </c>
      <c r="BX30" s="48">
        <f>'03_Consumption Forecast'!BX61</f>
        <v>3624.2687679655182</v>
      </c>
      <c r="BY30" s="48">
        <f>'03_Consumption Forecast'!BY61</f>
        <v>3667.00191788136</v>
      </c>
      <c r="BZ30" s="48">
        <f>'03_Consumption Forecast'!BZ61</f>
        <v>3705.6537148480211</v>
      </c>
      <c r="CA30" s="48">
        <f>'03_Consumption Forecast'!CA61</f>
        <v>3739.7417281142257</v>
      </c>
      <c r="CB30" s="48">
        <f>'03_Consumption Forecast'!CB61</f>
        <v>3768.7469856353737</v>
      </c>
      <c r="CC30" s="48">
        <f>'03_Consumption Forecast'!CC61</f>
        <v>3792.1115949690575</v>
      </c>
      <c r="CD30" s="48">
        <f>'03_Consumption Forecast'!CD61</f>
        <v>3809.2362207832716</v>
      </c>
      <c r="CE30" s="48">
        <f>'03_Consumption Forecast'!CE61</f>
        <v>3819.4774107319186</v>
      </c>
    </row>
    <row r="31" spans="1:84" x14ac:dyDescent="0.25">
      <c r="A31" s="48" t="s">
        <v>79</v>
      </c>
      <c r="B31" s="49" t="str">
        <f>'03_Consumption Forecast'!B62</f>
        <v>Scope 1 Emissions [tons]</v>
      </c>
      <c r="C31" s="48" t="str">
        <f>'03_Consumption Forecast'!C62</f>
        <v>Total</v>
      </c>
      <c r="D31" s="48">
        <f>'03_Consumption Forecast'!D62</f>
        <v>2856760.305406265</v>
      </c>
      <c r="E31" s="48">
        <f>'03_Consumption Forecast'!E62</f>
        <v>2908366.2554749264</v>
      </c>
      <c r="F31" s="48">
        <f>'03_Consumption Forecast'!F62</f>
        <v>2968357.5718219345</v>
      </c>
      <c r="G31" s="48">
        <f>'03_Consumption Forecast'!G62</f>
        <v>3010625.6030057315</v>
      </c>
      <c r="H31" s="48">
        <f>'03_Consumption Forecast'!H62</f>
        <v>3065572.3567305272</v>
      </c>
      <c r="I31" s="48">
        <f>'03_Consumption Forecast'!I62</f>
        <v>3128340.6125671696</v>
      </c>
      <c r="J31" s="48">
        <f>'03_Consumption Forecast'!J62</f>
        <v>3188795.064198642</v>
      </c>
      <c r="K31" s="48">
        <f>'03_Consumption Forecast'!K62</f>
        <v>3267084.9266197109</v>
      </c>
      <c r="L31" s="48">
        <f>'03_Consumption Forecast'!L62</f>
        <v>3327595.8145971675</v>
      </c>
      <c r="M31" s="48">
        <f>'03_Consumption Forecast'!M62</f>
        <v>3385472.0597367324</v>
      </c>
      <c r="N31" s="48">
        <f>'03_Consumption Forecast'!N62</f>
        <v>3436017.0660456014</v>
      </c>
      <c r="O31" s="48">
        <f>'03_Consumption Forecast'!O62</f>
        <v>3488052.1256941319</v>
      </c>
      <c r="P31" s="48">
        <f>'03_Consumption Forecast'!P62</f>
        <v>3558428.4260694995</v>
      </c>
      <c r="Q31" s="48">
        <f>'03_Consumption Forecast'!Q62</f>
        <v>3608492.1647862149</v>
      </c>
      <c r="R31" s="48">
        <f>'03_Consumption Forecast'!R62</f>
        <v>3662084.424231261</v>
      </c>
      <c r="S31" s="48">
        <f>'03_Consumption Forecast'!S62</f>
        <v>3715354.1796234706</v>
      </c>
      <c r="T31" s="48">
        <f>'03_Consumption Forecast'!T62</f>
        <v>3772281.3393337792</v>
      </c>
      <c r="U31" s="48">
        <f>'03_Consumption Forecast'!U62</f>
        <v>3850838.5969774257</v>
      </c>
      <c r="V31" s="48">
        <f>'03_Consumption Forecast'!V62</f>
        <v>3916494.722541247</v>
      </c>
      <c r="W31" s="48">
        <f>'03_Consumption Forecast'!W62</f>
        <v>4029175.4649720467</v>
      </c>
      <c r="X31" s="48">
        <f>'03_Consumption Forecast'!X62</f>
        <v>4045512.6387368115</v>
      </c>
      <c r="Y31" s="48">
        <f>'03_Consumption Forecast'!Y62</f>
        <v>4068454.2248389279</v>
      </c>
      <c r="Z31" s="48">
        <f>'03_Consumption Forecast'!Z62</f>
        <v>4063398.4443833996</v>
      </c>
      <c r="AA31" s="48">
        <f>'03_Consumption Forecast'!AA62</f>
        <v>4081211.2724593827</v>
      </c>
      <c r="AB31" s="48">
        <f>'03_Consumption Forecast'!AB62</f>
        <v>4099182.5437319512</v>
      </c>
      <c r="AC31" s="48">
        <f>'03_Consumption Forecast'!AC62</f>
        <v>4115568.2730506137</v>
      </c>
      <c r="AD31" s="48">
        <f>'03_Consumption Forecast'!AD62</f>
        <v>4697197.4169735508</v>
      </c>
      <c r="AE31" s="48">
        <f>'03_Consumption Forecast'!AE62</f>
        <v>4784201.7335620979</v>
      </c>
      <c r="AF31" s="48">
        <f>'03_Consumption Forecast'!AF62</f>
        <v>3322071.6198400008</v>
      </c>
      <c r="AG31" s="48">
        <f>'03_Consumption Forecast'!AG62</f>
        <v>3486658.4307255633</v>
      </c>
      <c r="AH31" s="48">
        <f>'03_Consumption Forecast'!AH62</f>
        <v>3613679.7763732215</v>
      </c>
      <c r="AI31" s="48">
        <f>'03_Consumption Forecast'!AI62</f>
        <v>3764688.6108627487</v>
      </c>
      <c r="AJ31" s="48">
        <f>'03_Consumption Forecast'!AJ62</f>
        <v>3979012.8283000505</v>
      </c>
      <c r="AK31" s="48">
        <f>'03_Consumption Forecast'!AK62</f>
        <v>4224393.4583565285</v>
      </c>
      <c r="AL31" s="48">
        <f>'03_Consumption Forecast'!AL62</f>
        <v>4363531.1868579471</v>
      </c>
      <c r="AM31" s="48">
        <f>'03_Consumption Forecast'!AM62</f>
        <v>4547621.2544968743</v>
      </c>
      <c r="AN31" s="48">
        <f>'03_Consumption Forecast'!AN62</f>
        <v>4661799.0788719989</v>
      </c>
      <c r="AO31" s="48">
        <f>'03_Consumption Forecast'!AO62</f>
        <v>4890098.5760109955</v>
      </c>
      <c r="AP31" s="48">
        <f>'03_Consumption Forecast'!AP62</f>
        <v>5097582.4197679283</v>
      </c>
      <c r="AQ31" s="48">
        <f>'03_Consumption Forecast'!AQ62</f>
        <v>5308332.0837795651</v>
      </c>
      <c r="AR31" s="48">
        <f>'03_Consumption Forecast'!AR62</f>
        <v>5634604.4697608445</v>
      </c>
      <c r="AS31" s="48">
        <f>'03_Consumption Forecast'!AS62</f>
        <v>5851706.6837775726</v>
      </c>
      <c r="AT31" s="48">
        <f>'03_Consumption Forecast'!AT62</f>
        <v>6050950.4778229902</v>
      </c>
      <c r="AU31" s="48">
        <f>'03_Consumption Forecast'!AU62</f>
        <v>5902848.9465123601</v>
      </c>
      <c r="AV31" s="48">
        <f>'03_Consumption Forecast'!AV62</f>
        <v>6038648.7032046448</v>
      </c>
      <c r="AW31" s="48">
        <f>'03_Consumption Forecast'!AW62</f>
        <v>6174071.5999771096</v>
      </c>
      <c r="AX31" s="48">
        <f>'03_Consumption Forecast'!AX62</f>
        <v>6308777.3505671164</v>
      </c>
      <c r="AY31" s="48">
        <f>'03_Consumption Forecast'!AY62</f>
        <v>6442394.28230209</v>
      </c>
      <c r="AZ31" s="48">
        <f>'03_Consumption Forecast'!AZ62</f>
        <v>6574517.1264408827</v>
      </c>
      <c r="BA31" s="48">
        <f>'03_Consumption Forecast'!BA62</f>
        <v>6704704.6696155807</v>
      </c>
      <c r="BB31" s="48">
        <f>'03_Consumption Forecast'!BB62</f>
        <v>6832477.2581733111</v>
      </c>
      <c r="BC31" s="48">
        <f>'03_Consumption Forecast'!BC62</f>
        <v>6957314.1467525624</v>
      </c>
      <c r="BD31" s="48">
        <f>'03_Consumption Forecast'!BD62</f>
        <v>7078650.6819376303</v>
      </c>
      <c r="BE31" s="48">
        <f>'03_Consumption Forecast'!BE62</f>
        <v>7195875.3113168236</v>
      </c>
      <c r="BF31" s="48">
        <f>'03_Consumption Forecast'!BF62</f>
        <v>7308326.4077237453</v>
      </c>
      <c r="BG31" s="48">
        <f>'03_Consumption Forecast'!BG62</f>
        <v>7415288.8978643594</v>
      </c>
      <c r="BH31" s="48">
        <f>'03_Consumption Forecast'!BH62</f>
        <v>7515990.6839244626</v>
      </c>
      <c r="BI31" s="48">
        <f>'03_Consumption Forecast'!BI62</f>
        <v>7609598.8461105535</v>
      </c>
      <c r="BJ31" s="48">
        <f>'03_Consumption Forecast'!BJ62</f>
        <v>7695215.6134003885</v>
      </c>
      <c r="BK31" s="48">
        <f>'03_Consumption Forecast'!BK62</f>
        <v>7771874.0890656803</v>
      </c>
      <c r="BL31" s="48">
        <f>'03_Consumption Forecast'!BL62</f>
        <v>7838533.7167764278</v>
      </c>
      <c r="BM31" s="48">
        <f>'03_Consumption Forecast'!BM62</f>
        <v>7894075.4723023986</v>
      </c>
      <c r="BN31" s="48">
        <f>'03_Consumption Forecast'!BN62</f>
        <v>7937296.7649896853</v>
      </c>
      <c r="BO31" s="48">
        <f>'03_Consumption Forecast'!BO62</f>
        <v>7966906.0323072188</v>
      </c>
      <c r="BP31" s="48">
        <f>'03_Consumption Forecast'!BP62</f>
        <v>7981517.0098266099</v>
      </c>
      <c r="BQ31" s="48">
        <f>'03_Consumption Forecast'!BQ62</f>
        <v>7979642.6580167925</v>
      </c>
      <c r="BR31" s="48">
        <f>'03_Consumption Forecast'!BR62</f>
        <v>7959688.7261991417</v>
      </c>
      <c r="BS31" s="48">
        <f>'03_Consumption Forecast'!BS62</f>
        <v>7919946.932917105</v>
      </c>
      <c r="BT31" s="48">
        <f>'03_Consumption Forecast'!BT62</f>
        <v>7858587.740822956</v>
      </c>
      <c r="BU31" s="48">
        <f>'03_Consumption Forecast'!BU62</f>
        <v>7773652.70297061</v>
      </c>
      <c r="BV31" s="48">
        <f>'03_Consumption Forecast'!BV62</f>
        <v>7663046.3561238945</v>
      </c>
      <c r="BW31" s="48">
        <f>'03_Consumption Forecast'!BW62</f>
        <v>7524527.6353406757</v>
      </c>
      <c r="BX31" s="48">
        <f>'03_Consumption Forecast'!BX62</f>
        <v>7355700.7826711219</v>
      </c>
      <c r="BY31" s="48">
        <f>'03_Consumption Forecast'!BY62</f>
        <v>7154005.7213096563</v>
      </c>
      <c r="BZ31" s="48">
        <f>'03_Consumption Forecast'!BZ62</f>
        <v>6916707.864959782</v>
      </c>
      <c r="CA31" s="48">
        <f>'03_Consumption Forecast'!CA62</f>
        <v>6640887.3305058088</v>
      </c>
      <c r="CB31" s="48">
        <f>'03_Consumption Forecast'!CB62</f>
        <v>6323427.5203300808</v>
      </c>
      <c r="CC31" s="48">
        <f>'03_Consumption Forecast'!CC62</f>
        <v>5961003.038764149</v>
      </c>
      <c r="CD31" s="48">
        <f>'03_Consumption Forecast'!CD62</f>
        <v>5550066.9052128121</v>
      </c>
      <c r="CE31" s="48">
        <f>'03_Consumption Forecast'!CE62</f>
        <v>5086837.0244348571</v>
      </c>
    </row>
    <row r="32" spans="1:84" x14ac:dyDescent="0.25">
      <c r="A32" s="48" t="s">
        <v>79</v>
      </c>
      <c r="B32" s="49" t="str">
        <f>'03_Consumption Forecast'!B63</f>
        <v>Scope 2 Emissions [tons]</v>
      </c>
      <c r="C32" s="49" t="str">
        <f>'03_Consumption Forecast'!C63</f>
        <v>Total</v>
      </c>
      <c r="D32" s="49">
        <f>'03_Consumption Forecast'!D63</f>
        <v>12745.085394642858</v>
      </c>
      <c r="E32" s="49">
        <f>'03_Consumption Forecast'!E63</f>
        <v>8956.212364653471</v>
      </c>
      <c r="F32" s="49">
        <f>'03_Consumption Forecast'!F63</f>
        <v>8637.217698408549</v>
      </c>
      <c r="G32" s="49">
        <f>'03_Consumption Forecast'!G63</f>
        <v>8360.5738057044837</v>
      </c>
      <c r="H32" s="49">
        <f>'03_Consumption Forecast'!H63</f>
        <v>10446.181569180213</v>
      </c>
      <c r="I32" s="49">
        <f>'03_Consumption Forecast'!I63</f>
        <v>15237.958152185931</v>
      </c>
      <c r="J32" s="49">
        <f>'03_Consumption Forecast'!J63</f>
        <v>26937.63894909143</v>
      </c>
      <c r="K32" s="49">
        <f>'03_Consumption Forecast'!K63</f>
        <v>9388.1135190225577</v>
      </c>
      <c r="L32" s="49">
        <f>'03_Consumption Forecast'!L63</f>
        <v>9599.8653956938597</v>
      </c>
      <c r="M32" s="49">
        <f>'03_Consumption Forecast'!M63</f>
        <v>7847.7850152402143</v>
      </c>
      <c r="N32" s="49">
        <f>'03_Consumption Forecast'!N63</f>
        <v>11754.275934240643</v>
      </c>
      <c r="O32" s="49">
        <f>'03_Consumption Forecast'!O63</f>
        <v>15589.376555781626</v>
      </c>
      <c r="P32" s="49">
        <f>'03_Consumption Forecast'!P63</f>
        <v>10457.72351737445</v>
      </c>
      <c r="Q32" s="49">
        <f>'03_Consumption Forecast'!Q63</f>
        <v>8204.73201117807</v>
      </c>
      <c r="R32" s="49">
        <f>'03_Consumption Forecast'!R63</f>
        <v>1597.0628305409539</v>
      </c>
      <c r="S32" s="49">
        <f>'03_Consumption Forecast'!S63</f>
        <v>454.27612267750283</v>
      </c>
      <c r="T32" s="49">
        <f>'03_Consumption Forecast'!T63</f>
        <v>417.10058058894509</v>
      </c>
      <c r="U32" s="49">
        <f>'03_Consumption Forecast'!U63</f>
        <v>428.93593558505489</v>
      </c>
      <c r="V32" s="49">
        <f>'03_Consumption Forecast'!V63</f>
        <v>441.37851750241555</v>
      </c>
      <c r="W32" s="49">
        <f>'03_Consumption Forecast'!W63</f>
        <v>761.73243011037869</v>
      </c>
      <c r="X32" s="49">
        <f>'03_Consumption Forecast'!X63</f>
        <v>658.44162980188219</v>
      </c>
      <c r="Y32" s="49">
        <f>'03_Consumption Forecast'!Y63</f>
        <v>5556.9076749885062</v>
      </c>
      <c r="Z32" s="49">
        <f>'03_Consumption Forecast'!Z63</f>
        <v>10572.446784189458</v>
      </c>
      <c r="AA32" s="49">
        <f>'03_Consumption Forecast'!AA63</f>
        <v>25881.417446658303</v>
      </c>
      <c r="AB32" s="49">
        <f>'03_Consumption Forecast'!AB63</f>
        <v>119572.9375130525</v>
      </c>
      <c r="AC32" s="49">
        <f>'03_Consumption Forecast'!AC63</f>
        <v>113814.00382844709</v>
      </c>
      <c r="AD32" s="49">
        <f>'03_Consumption Forecast'!AD63</f>
        <v>143508.74209136289</v>
      </c>
      <c r="AE32" s="49">
        <f>'03_Consumption Forecast'!AE63</f>
        <v>193462.74797808856</v>
      </c>
      <c r="AF32" s="49">
        <f>'03_Consumption Forecast'!AF63</f>
        <v>161672.90335013464</v>
      </c>
      <c r="AG32" s="49">
        <f>'03_Consumption Forecast'!AG63</f>
        <v>186893.17417794431</v>
      </c>
      <c r="AH32" s="49">
        <f>'03_Consumption Forecast'!AH63</f>
        <v>227913.64930525227</v>
      </c>
      <c r="AI32" s="49">
        <f>'03_Consumption Forecast'!AI63</f>
        <v>242172.86009857987</v>
      </c>
      <c r="AJ32" s="49">
        <f>'03_Consumption Forecast'!AJ63</f>
        <v>245793.05369256661</v>
      </c>
      <c r="AK32" s="49">
        <f>'03_Consumption Forecast'!AK63</f>
        <v>308318.37758716563</v>
      </c>
      <c r="AL32" s="49">
        <f>'03_Consumption Forecast'!AL63</f>
        <v>311859.10003981442</v>
      </c>
      <c r="AM32" s="49">
        <f>'03_Consumption Forecast'!AM63</f>
        <v>230143.64204669555</v>
      </c>
      <c r="AN32" s="49">
        <f>'03_Consumption Forecast'!AN63</f>
        <v>358374.52431450679</v>
      </c>
      <c r="AO32" s="49">
        <f>'03_Consumption Forecast'!AO63</f>
        <v>366665.92471413891</v>
      </c>
      <c r="AP32" s="49">
        <f>'03_Consumption Forecast'!AP63</f>
        <v>347873.49927533307</v>
      </c>
      <c r="AQ32" s="49">
        <f>'03_Consumption Forecast'!AQ63</f>
        <v>360614.69336951367</v>
      </c>
      <c r="AR32" s="49">
        <f>'03_Consumption Forecast'!AR63</f>
        <v>391655.24886992888</v>
      </c>
      <c r="AS32" s="49">
        <f>'03_Consumption Forecast'!AS63</f>
        <v>296449.9286541011</v>
      </c>
      <c r="AT32" s="49">
        <f>'03_Consumption Forecast'!AT63</f>
        <v>339568.01209848881</v>
      </c>
      <c r="AU32" s="49">
        <f>'03_Consumption Forecast'!AU63</f>
        <v>404873.05897675041</v>
      </c>
      <c r="AV32" s="49">
        <f>'03_Consumption Forecast'!AV63</f>
        <v>454289.12440729962</v>
      </c>
      <c r="AW32" s="49">
        <f>'03_Consumption Forecast'!AW63</f>
        <v>507477.74100478814</v>
      </c>
      <c r="AX32" s="49">
        <f>'03_Consumption Forecast'!AX63</f>
        <v>564685.40510822297</v>
      </c>
      <c r="AY32" s="49">
        <f>'03_Consumption Forecast'!AY63</f>
        <v>626173.49942608352</v>
      </c>
      <c r="AZ32" s="49">
        <f>'03_Consumption Forecast'!AZ63</f>
        <v>692219.15018725651</v>
      </c>
      <c r="BA32" s="49">
        <f>'03_Consumption Forecast'!BA63</f>
        <v>763116.13209152978</v>
      </c>
      <c r="BB32" s="49">
        <f>'03_Consumption Forecast'!BB63</f>
        <v>839175.82366464974</v>
      </c>
      <c r="BC32" s="49">
        <f>'03_Consumption Forecast'!BC63</f>
        <v>920728.21576248284</v>
      </c>
      <c r="BD32" s="49">
        <f>'03_Consumption Forecast'!BD63</f>
        <v>1008122.976115727</v>
      </c>
      <c r="BE32" s="49">
        <f>'03_Consumption Forecast'!BE63</f>
        <v>1101730.572961279</v>
      </c>
      <c r="BF32" s="49">
        <f>'03_Consumption Forecast'!BF63</f>
        <v>1201943.4609692073</v>
      </c>
      <c r="BG32" s="49">
        <f>'03_Consumption Forecast'!BG63</f>
        <v>1309177.3328456841</v>
      </c>
      <c r="BH32" s="49">
        <f>'03_Consumption Forecast'!BH63</f>
        <v>1423872.4401727046</v>
      </c>
      <c r="BI32" s="49">
        <f>'03_Consumption Forecast'!BI63</f>
        <v>1546494.9872353864</v>
      </c>
      <c r="BJ32" s="49">
        <f>'03_Consumption Forecast'!BJ63</f>
        <v>1677538.6017876179</v>
      </c>
      <c r="BK32" s="49">
        <f>'03_Consumption Forecast'!BK63</f>
        <v>1817525.8869173483</v>
      </c>
      <c r="BL32" s="49">
        <f>'03_Consumption Forecast'!BL63</f>
        <v>1967010.0583943678</v>
      </c>
      <c r="BM32" s="49">
        <f>'03_Consumption Forecast'!BM63</f>
        <v>2126576.6721167061</v>
      </c>
      <c r="BN32" s="49">
        <f>'03_Consumption Forecast'!BN63</f>
        <v>2296845.4465172444</v>
      </c>
      <c r="BO32" s="49">
        <f>'03_Consumption Forecast'!BO63</f>
        <v>2478472.1850505583</v>
      </c>
      <c r="BP32" s="49">
        <f>'03_Consumption Forecast'!BP63</f>
        <v>2672150.8041519839</v>
      </c>
      <c r="BQ32" s="49">
        <f>'03_Consumption Forecast'!BQ63</f>
        <v>2878615.4723471412</v>
      </c>
      <c r="BR32" s="49">
        <f>'03_Consumption Forecast'!BR63</f>
        <v>3098642.8664914262</v>
      </c>
      <c r="BS32" s="49">
        <f>'03_Consumption Forecast'!BS63</f>
        <v>3333054.5514360522</v>
      </c>
      <c r="BT32" s="49">
        <f>'03_Consumption Forecast'!BT63</f>
        <v>3582719.4897509255</v>
      </c>
      <c r="BU32" s="49">
        <f>'03_Consumption Forecast'!BU63</f>
        <v>3848556.6884857938</v>
      </c>
      <c r="BV32" s="49">
        <f>'03_Consumption Forecast'!BV63</f>
        <v>4131537.9903206918</v>
      </c>
      <c r="BW32" s="49">
        <f>'03_Consumption Forecast'!BW63</f>
        <v>4432691.0168456361</v>
      </c>
      <c r="BX32" s="49">
        <f>'03_Consumption Forecast'!BX63</f>
        <v>4753102.2721187463</v>
      </c>
      <c r="BY32" s="49">
        <f>'03_Consumption Forecast'!BY63</f>
        <v>5093920.4150826847</v>
      </c>
      <c r="BZ32" s="49">
        <f>'03_Consumption Forecast'!BZ63</f>
        <v>5456359.7098724656</v>
      </c>
      <c r="CA32" s="49">
        <f>'03_Consumption Forecast'!CA63</f>
        <v>5841703.6635245578</v>
      </c>
      <c r="CB32" s="49">
        <f>'03_Consumption Forecast'!CB63</f>
        <v>6251308.8610989712</v>
      </c>
      <c r="CC32" s="49">
        <f>'03_Consumption Forecast'!CC63</f>
        <v>6686609.0087540392</v>
      </c>
      <c r="CD32" s="49">
        <f>'03_Consumption Forecast'!CD63</f>
        <v>7149119.1958690044</v>
      </c>
      <c r="CE32" s="49">
        <f>'03_Consumption Forecast'!CE63</f>
        <v>7640440.3878942197</v>
      </c>
    </row>
    <row r="33" spans="1:83" x14ac:dyDescent="0.25">
      <c r="A33" s="48" t="s">
        <v>79</v>
      </c>
      <c r="B33" s="49" t="str">
        <f>'03_Consumption Forecast'!B64</f>
        <v>Scope 3 Emissions [tons]</v>
      </c>
      <c r="C33" s="49" t="str">
        <f>'03_Consumption Forecast'!C64</f>
        <v>Total</v>
      </c>
      <c r="D33" s="49">
        <f>'03_Consumption Forecast'!D64</f>
        <v>-1991475.6541380058</v>
      </c>
      <c r="E33" s="49">
        <f>'03_Consumption Forecast'!E64</f>
        <v>-2035478.4649001968</v>
      </c>
      <c r="F33" s="49">
        <f>'03_Consumption Forecast'!F64</f>
        <v>-2071720.9837282649</v>
      </c>
      <c r="G33" s="49">
        <f>'03_Consumption Forecast'!G64</f>
        <v>-2109970.7826403705</v>
      </c>
      <c r="H33" s="49">
        <f>'03_Consumption Forecast'!H64</f>
        <v>-2142655.2976323743</v>
      </c>
      <c r="I33" s="49">
        <f>'03_Consumption Forecast'!I64</f>
        <v>-2172954.8309747512</v>
      </c>
      <c r="J33" s="49">
        <f>'03_Consumption Forecast'!J64</f>
        <v>-2191056.8838543352</v>
      </c>
      <c r="K33" s="49">
        <f>'03_Consumption Forecast'!K64</f>
        <v>-2270210.9594622813</v>
      </c>
      <c r="L33" s="49">
        <f>'03_Consumption Forecast'!L64</f>
        <v>-2308279.7646899428</v>
      </c>
      <c r="M33" s="49">
        <f>'03_Consumption Forecast'!M64</f>
        <v>-2354268.7272716677</v>
      </c>
      <c r="N33" s="49">
        <f>'03_Consumption Forecast'!N64</f>
        <v>-2393558.2051390326</v>
      </c>
      <c r="O33" s="49">
        <f>'03_Consumption Forecast'!O64</f>
        <v>-2430371.4606598001</v>
      </c>
      <c r="P33" s="49">
        <f>'03_Consumption Forecast'!P64</f>
        <v>-2481537.5267796223</v>
      </c>
      <c r="Q33" s="49">
        <f>'03_Consumption Forecast'!Q64</f>
        <v>-2526445.1855692347</v>
      </c>
      <c r="R33" s="49">
        <f>'03_Consumption Forecast'!R64</f>
        <v>-2585694.6300505316</v>
      </c>
      <c r="S33" s="49">
        <f>'03_Consumption Forecast'!S64</f>
        <v>-2633308.9185795952</v>
      </c>
      <c r="T33" s="49">
        <f>'03_Consumption Forecast'!T64</f>
        <v>-2680244.8902085931</v>
      </c>
      <c r="U33" s="49">
        <f>'03_Consumption Forecast'!U64</f>
        <v>-2724794.2657304453</v>
      </c>
      <c r="V33" s="49">
        <f>'03_Consumption Forecast'!V64</f>
        <v>-2778671.8805153128</v>
      </c>
      <c r="W33" s="49">
        <f>'03_Consumption Forecast'!W64</f>
        <v>-2595824.4266479639</v>
      </c>
      <c r="X33" s="49">
        <f>'03_Consumption Forecast'!X64</f>
        <v>-2584076.5884958897</v>
      </c>
      <c r="Y33" s="49">
        <f>'03_Consumption Forecast'!Y64</f>
        <v>-2558306.8116423702</v>
      </c>
      <c r="Z33" s="49">
        <f>'03_Consumption Forecast'!Z64</f>
        <v>-2538091.5332341939</v>
      </c>
      <c r="AA33" s="49">
        <f>'03_Consumption Forecast'!AA64</f>
        <v>-2491244.5877607139</v>
      </c>
      <c r="AB33" s="49">
        <f>'03_Consumption Forecast'!AB64</f>
        <v>-2310567.9031050405</v>
      </c>
      <c r="AC33" s="49">
        <f>'03_Consumption Forecast'!AC64</f>
        <v>-2393196.4114228562</v>
      </c>
      <c r="AD33" s="49">
        <f>'03_Consumption Forecast'!AD64</f>
        <v>-2651455.1359815099</v>
      </c>
      <c r="AE33" s="49">
        <f>'03_Consumption Forecast'!AE64</f>
        <v>-2460742.7741059707</v>
      </c>
      <c r="AF33" s="49">
        <f>'03_Consumption Forecast'!AF64</f>
        <v>-1751068.9450376634</v>
      </c>
      <c r="AG33" s="49">
        <f>'03_Consumption Forecast'!AG64</f>
        <v>-2035907.1245925345</v>
      </c>
      <c r="AH33" s="49">
        <f>'03_Consumption Forecast'!AH64</f>
        <v>-1965332.3217881885</v>
      </c>
      <c r="AI33" s="49">
        <f>'03_Consumption Forecast'!AI64</f>
        <v>-1969803.1700808327</v>
      </c>
      <c r="AJ33" s="49">
        <f>'03_Consumption Forecast'!AJ64</f>
        <v>-2108296.9719443559</v>
      </c>
      <c r="AK33" s="49">
        <f>'03_Consumption Forecast'!AK64</f>
        <v>-1883433.4472360881</v>
      </c>
      <c r="AL33" s="49">
        <f>'03_Consumption Forecast'!AL64</f>
        <v>-2074821.1352937603</v>
      </c>
      <c r="AM33" s="49">
        <f>'03_Consumption Forecast'!AM64</f>
        <v>-2599204.6653157645</v>
      </c>
      <c r="AN33" s="49">
        <f>'03_Consumption Forecast'!AN64</f>
        <v>-2045211.8017429993</v>
      </c>
      <c r="AO33" s="49">
        <f>'03_Consumption Forecast'!AO64</f>
        <v>-2192990.4193384745</v>
      </c>
      <c r="AP33" s="49">
        <f>'03_Consumption Forecast'!AP64</f>
        <v>-2522788.8101777351</v>
      </c>
      <c r="AQ33" s="49">
        <f>'03_Consumption Forecast'!AQ64</f>
        <v>-2632849.1453805398</v>
      </c>
      <c r="AR33" s="49">
        <f>'03_Consumption Forecast'!AR64</f>
        <v>-2558182.1412011571</v>
      </c>
      <c r="AS33" s="49">
        <f>'03_Consumption Forecast'!AS64</f>
        <v>-3181771.2388909054</v>
      </c>
      <c r="AT33" s="49">
        <f>'03_Consumption Forecast'!AT64</f>
        <v>-3121534.4128531427</v>
      </c>
      <c r="AU33" s="49">
        <f>'03_Consumption Forecast'!AU64</f>
        <v>-2676865.2826728495</v>
      </c>
      <c r="AV33" s="49">
        <f>'03_Consumption Forecast'!AV64</f>
        <v>-2635308.7737660892</v>
      </c>
      <c r="AW33" s="49">
        <f>'03_Consumption Forecast'!AW64</f>
        <v>-2574121.8856142224</v>
      </c>
      <c r="AX33" s="49">
        <f>'03_Consumption Forecast'!AX64</f>
        <v>-2472022.4029542012</v>
      </c>
      <c r="AY33" s="49">
        <f>'03_Consumption Forecast'!AY64</f>
        <v>-2349924.8123966558</v>
      </c>
      <c r="AZ33" s="49">
        <f>'03_Consumption Forecast'!AZ64</f>
        <v>-2267313.6031055525</v>
      </c>
      <c r="BA33" s="49">
        <f>'03_Consumption Forecast'!BA64</f>
        <v>-2060870.799275877</v>
      </c>
      <c r="BB33" s="49">
        <f>'03_Consumption Forecast'!BB64</f>
        <v>-1851705.5533776069</v>
      </c>
      <c r="BC33" s="49">
        <f>'03_Consumption Forecast'!BC64</f>
        <v>-1675133.6643079845</v>
      </c>
      <c r="BD33" s="49">
        <f>'03_Consumption Forecast'!BD64</f>
        <v>-1473503.64070246</v>
      </c>
      <c r="BE33" s="49">
        <f>'03_Consumption Forecast'!BE64</f>
        <v>-1242563.2262312518</v>
      </c>
      <c r="BF33" s="49">
        <f>'03_Consumption Forecast'!BF64</f>
        <v>-987737.16131727863</v>
      </c>
      <c r="BG33" s="49">
        <f>'03_Consumption Forecast'!BG64</f>
        <v>-709049.92829393223</v>
      </c>
      <c r="BH33" s="49">
        <f>'03_Consumption Forecast'!BH64</f>
        <v>-388950.70829106122</v>
      </c>
      <c r="BI33" s="49">
        <f>'03_Consumption Forecast'!BI64</f>
        <v>-53632.429317520931</v>
      </c>
      <c r="BJ33" s="49">
        <f>'03_Consumption Forecast'!BJ64</f>
        <v>300296.86098189652</v>
      </c>
      <c r="BK33" s="49">
        <f>'03_Consumption Forecast'!BK64</f>
        <v>686854.31191005185</v>
      </c>
      <c r="BL33" s="49">
        <f>'03_Consumption Forecast'!BL64</f>
        <v>1106832.5398558211</v>
      </c>
      <c r="BM33" s="49">
        <f>'03_Consumption Forecast'!BM64</f>
        <v>1560108.4306735098</v>
      </c>
      <c r="BN33" s="49">
        <f>'03_Consumption Forecast'!BN64</f>
        <v>2048103.8011359125</v>
      </c>
      <c r="BO33" s="49">
        <f>'03_Consumption Forecast'!BO64</f>
        <v>2572619.8843424805</v>
      </c>
      <c r="BP33" s="49">
        <f>'03_Consumption Forecast'!BP64</f>
        <v>3131207.0452314764</v>
      </c>
      <c r="BQ33" s="49">
        <f>'03_Consumption Forecast'!BQ64</f>
        <v>3727963.9330220781</v>
      </c>
      <c r="BR33" s="49">
        <f>'03_Consumption Forecast'!BR64</f>
        <v>4367026.469884498</v>
      </c>
      <c r="BS33" s="49">
        <f>'03_Consumption Forecast'!BS64</f>
        <v>5049824.007175751</v>
      </c>
      <c r="BT33" s="49">
        <f>'03_Consumption Forecast'!BT64</f>
        <v>5778011.7189314924</v>
      </c>
      <c r="BU33" s="49">
        <f>'03_Consumption Forecast'!BU64</f>
        <v>6553784.1005958244</v>
      </c>
      <c r="BV33" s="49">
        <f>'03_Consumption Forecast'!BV64</f>
        <v>7379633.9301796015</v>
      </c>
      <c r="BW33" s="49">
        <f>'03_Consumption Forecast'!BW64</f>
        <v>8258387.2223505899</v>
      </c>
      <c r="BX33" s="49">
        <f>'03_Consumption Forecast'!BX64</f>
        <v>9194459.3077688366</v>
      </c>
      <c r="BY33" s="49">
        <f>'03_Consumption Forecast'!BY64</f>
        <v>10192691.813729327</v>
      </c>
      <c r="BZ33" s="49">
        <f>'03_Consumption Forecast'!BZ64</f>
        <v>11258703.59616215</v>
      </c>
      <c r="CA33" s="49">
        <f>'03_Consumption Forecast'!CA64</f>
        <v>12400178.574741293</v>
      </c>
      <c r="CB33" s="49">
        <f>'03_Consumption Forecast'!CB64</f>
        <v>13628013.20631755</v>
      </c>
      <c r="CC33" s="49">
        <f>'03_Consumption Forecast'!CC64</f>
        <v>14958265.679222478</v>
      </c>
      <c r="CD33" s="49">
        <f>'03_Consumption Forecast'!CD64</f>
        <v>16415899.054622246</v>
      </c>
      <c r="CE33" s="49">
        <f>'03_Consumption Forecast'!CE64</f>
        <v>18042276.517870076</v>
      </c>
    </row>
    <row r="34" spans="1:83" s="47" customFormat="1" x14ac:dyDescent="0.25">
      <c r="A34" s="48" t="s">
        <v>79</v>
      </c>
      <c r="B34" s="49" t="str">
        <f>'03_Consumption Forecast'!B65</f>
        <v>Total Emissions [tons]</v>
      </c>
      <c r="C34" s="49" t="str">
        <f>'03_Consumption Forecast'!C65</f>
        <v>Total</v>
      </c>
      <c r="D34" s="49">
        <f>'03_Consumption Forecast'!D65</f>
        <v>878029.73666290194</v>
      </c>
      <c r="E34" s="49">
        <f>'03_Consumption Forecast'!E65</f>
        <v>881844.00293938327</v>
      </c>
      <c r="F34" s="49">
        <f>'03_Consumption Forecast'!F65</f>
        <v>905273.80579207838</v>
      </c>
      <c r="G34" s="49">
        <f>'03_Consumption Forecast'!G65</f>
        <v>909015.39417106553</v>
      </c>
      <c r="H34" s="49">
        <f>'03_Consumption Forecast'!H65</f>
        <v>933363.2406673329</v>
      </c>
      <c r="I34" s="49">
        <f>'03_Consumption Forecast'!I65</f>
        <v>970623.7397446048</v>
      </c>
      <c r="J34" s="49">
        <f>'03_Consumption Forecast'!J65</f>
        <v>1024675.8192933986</v>
      </c>
      <c r="K34" s="49">
        <f>'03_Consumption Forecast'!K65</f>
        <v>1006262.0806764521</v>
      </c>
      <c r="L34" s="49">
        <f>'03_Consumption Forecast'!L65</f>
        <v>1028915.9153029189</v>
      </c>
      <c r="M34" s="49">
        <f>'03_Consumption Forecast'!M65</f>
        <v>1039051.117480305</v>
      </c>
      <c r="N34" s="49">
        <f>'03_Consumption Forecast'!N65</f>
        <v>1054213.1368408094</v>
      </c>
      <c r="O34" s="49">
        <f>'03_Consumption Forecast'!O65</f>
        <v>1073270.0415901134</v>
      </c>
      <c r="P34" s="49">
        <f>'03_Consumption Forecast'!P65</f>
        <v>1087348.6228072518</v>
      </c>
      <c r="Q34" s="49">
        <f>'03_Consumption Forecast'!Q65</f>
        <v>1090251.7112281583</v>
      </c>
      <c r="R34" s="49">
        <f>'03_Consumption Forecast'!R65</f>
        <v>1077986.8570112702</v>
      </c>
      <c r="S34" s="49">
        <f>'03_Consumption Forecast'!S65</f>
        <v>1082499.5371665529</v>
      </c>
      <c r="T34" s="49">
        <f>'03_Consumption Forecast'!T65</f>
        <v>1092453.549705775</v>
      </c>
      <c r="U34" s="49">
        <f>'03_Consumption Forecast'!U65</f>
        <v>1126473.2671825653</v>
      </c>
      <c r="V34" s="49">
        <f>'03_Consumption Forecast'!V65</f>
        <v>1138264.2205434365</v>
      </c>
      <c r="W34" s="49">
        <f>'03_Consumption Forecast'!W65</f>
        <v>1434112.7707541927</v>
      </c>
      <c r="X34" s="49">
        <f>'03_Consumption Forecast'!X65</f>
        <v>1462094.4918707239</v>
      </c>
      <c r="Y34" s="49">
        <f>'03_Consumption Forecast'!Y65</f>
        <v>1515704.3208715466</v>
      </c>
      <c r="Z34" s="49">
        <f>'03_Consumption Forecast'!Z65</f>
        <v>1535879.3579333951</v>
      </c>
      <c r="AA34" s="49">
        <f>'03_Consumption Forecast'!AA65</f>
        <v>1615848.1021453273</v>
      </c>
      <c r="AB34" s="49">
        <f>'03_Consumption Forecast'!AB65</f>
        <v>1908187.5781399631</v>
      </c>
      <c r="AC34" s="49">
        <f>'03_Consumption Forecast'!AC65</f>
        <v>1836185.8654562046</v>
      </c>
      <c r="AD34" s="49">
        <f>'03_Consumption Forecast'!AD65</f>
        <v>2189251.0230834042</v>
      </c>
      <c r="AE34" s="49">
        <f>'03_Consumption Forecast'!AE65</f>
        <v>2516921.7074342156</v>
      </c>
      <c r="AF34" s="49">
        <f>'03_Consumption Forecast'!AF65</f>
        <v>1732675.5781524722</v>
      </c>
      <c r="AG34" s="49">
        <f>'03_Consumption Forecast'!AG65</f>
        <v>1637644.480310973</v>
      </c>
      <c r="AH34" s="49">
        <f>'03_Consumption Forecast'!AH65</f>
        <v>1876261.1038902854</v>
      </c>
      <c r="AI34" s="49">
        <f>'03_Consumption Forecast'!AI65</f>
        <v>2037058.3008804959</v>
      </c>
      <c r="AJ34" s="49">
        <f>'03_Consumption Forecast'!AJ65</f>
        <v>2116508.9100482608</v>
      </c>
      <c r="AK34" s="49">
        <f>'03_Consumption Forecast'!AK65</f>
        <v>2649278.3887076061</v>
      </c>
      <c r="AL34" s="49">
        <f>'03_Consumption Forecast'!AL65</f>
        <v>2600569.1516040014</v>
      </c>
      <c r="AM34" s="49">
        <f>'03_Consumption Forecast'!AM65</f>
        <v>2178560.2312278054</v>
      </c>
      <c r="AN34" s="49">
        <f>'03_Consumption Forecast'!AN65</f>
        <v>2974961.8014435065</v>
      </c>
      <c r="AO34" s="49">
        <f>'03_Consumption Forecast'!AO65</f>
        <v>3063774.0813866598</v>
      </c>
      <c r="AP34" s="49">
        <f>'03_Consumption Forecast'!AP65</f>
        <v>2922667.1088655265</v>
      </c>
      <c r="AQ34" s="49">
        <f>'03_Consumption Forecast'!AQ65</f>
        <v>3036097.6317685386</v>
      </c>
      <c r="AR34" s="49">
        <f>'03_Consumption Forecast'!AR65</f>
        <v>3468077.5774296159</v>
      </c>
      <c r="AS34" s="49">
        <f>'03_Consumption Forecast'!AS65</f>
        <v>2966385.3735407679</v>
      </c>
      <c r="AT34" s="49">
        <f>'03_Consumption Forecast'!AT65</f>
        <v>3268984.0770683358</v>
      </c>
      <c r="AU34" s="49">
        <f>'03_Consumption Forecast'!AU65</f>
        <v>3630856.7228162615</v>
      </c>
      <c r="AV34" s="49">
        <f>'03_Consumption Forecast'!AV65</f>
        <v>3857629.0538458554</v>
      </c>
      <c r="AW34" s="49">
        <f>'03_Consumption Forecast'!AW65</f>
        <v>4107427.4553676755</v>
      </c>
      <c r="AX34" s="49">
        <f>'03_Consumption Forecast'!AX65</f>
        <v>4401440.3527211379</v>
      </c>
      <c r="AY34" s="49">
        <f>'03_Consumption Forecast'!AY65</f>
        <v>4718642.9693315178</v>
      </c>
      <c r="AZ34" s="49">
        <f>'03_Consumption Forecast'!AZ65</f>
        <v>4999422.6735225869</v>
      </c>
      <c r="BA34" s="49">
        <f>'03_Consumption Forecast'!BA65</f>
        <v>5406950.0024312334</v>
      </c>
      <c r="BB34" s="49">
        <f>'03_Consumption Forecast'!BB65</f>
        <v>5819947.5284603536</v>
      </c>
      <c r="BC34" s="49">
        <f>'03_Consumption Forecast'!BC65</f>
        <v>6202908.6982070608</v>
      </c>
      <c r="BD34" s="49">
        <f>'03_Consumption Forecast'!BD65</f>
        <v>6613270.0173508972</v>
      </c>
      <c r="BE34" s="49">
        <f>'03_Consumption Forecast'!BE65</f>
        <v>7055042.6580468509</v>
      </c>
      <c r="BF34" s="49">
        <f>'03_Consumption Forecast'!BF65</f>
        <v>7522532.7073756745</v>
      </c>
      <c r="BG34" s="49">
        <f>'03_Consumption Forecast'!BG65</f>
        <v>8015416.3024161123</v>
      </c>
      <c r="BH34" s="49">
        <f>'03_Consumption Forecast'!BH65</f>
        <v>8550912.4158061054</v>
      </c>
      <c r="BI34" s="49">
        <f>'03_Consumption Forecast'!BI65</f>
        <v>9102461.4040284194</v>
      </c>
      <c r="BJ34" s="49">
        <f>'03_Consumption Forecast'!BJ65</f>
        <v>9673051.0761699025</v>
      </c>
      <c r="BK34" s="49">
        <f>'03_Consumption Forecast'!BK65</f>
        <v>10276254.287893081</v>
      </c>
      <c r="BL34" s="49">
        <f>'03_Consumption Forecast'!BL65</f>
        <v>10912376.315026617</v>
      </c>
      <c r="BM34" s="49">
        <f>'03_Consumption Forecast'!BM65</f>
        <v>11580760.575092614</v>
      </c>
      <c r="BN34" s="49">
        <f>'03_Consumption Forecast'!BN65</f>
        <v>12282246.012642842</v>
      </c>
      <c r="BO34" s="49">
        <f>'03_Consumption Forecast'!BO65</f>
        <v>13017998.101700258</v>
      </c>
      <c r="BP34" s="49">
        <f>'03_Consumption Forecast'!BP65</f>
        <v>13784874.85921007</v>
      </c>
      <c r="BQ34" s="49">
        <f>'03_Consumption Forecast'!BQ65</f>
        <v>14586222.063386012</v>
      </c>
      <c r="BR34" s="49">
        <f>'03_Consumption Forecast'!BR65</f>
        <v>15425358.062575066</v>
      </c>
      <c r="BS34" s="49">
        <f>'03_Consumption Forecast'!BS65</f>
        <v>16302825.491528908</v>
      </c>
      <c r="BT34" s="49">
        <f>'03_Consumption Forecast'!BT65</f>
        <v>17219318.949505374</v>
      </c>
      <c r="BU34" s="49">
        <f>'03_Consumption Forecast'!BU65</f>
        <v>18175993.492052227</v>
      </c>
      <c r="BV34" s="49">
        <f>'03_Consumption Forecast'!BV65</f>
        <v>19174218.276624188</v>
      </c>
      <c r="BW34" s="49">
        <f>'03_Consumption Forecast'!BW65</f>
        <v>20215605.874536902</v>
      </c>
      <c r="BX34" s="49">
        <f>'03_Consumption Forecast'!BX65</f>
        <v>21303262.362558704</v>
      </c>
      <c r="BY34" s="49">
        <f>'03_Consumption Forecast'!BY65</f>
        <v>22440617.950121667</v>
      </c>
      <c r="BZ34" s="49">
        <f>'03_Consumption Forecast'!BZ65</f>
        <v>23631771.170994397</v>
      </c>
      <c r="CA34" s="49">
        <f>'03_Consumption Forecast'!CA65</f>
        <v>24882769.56877166</v>
      </c>
      <c r="CB34" s="49">
        <f>'03_Consumption Forecast'!CB65</f>
        <v>26202749.587746602</v>
      </c>
      <c r="CC34" s="49">
        <f>'03_Consumption Forecast'!CC65</f>
        <v>27605877.726740666</v>
      </c>
      <c r="CD34" s="49">
        <f>'03_Consumption Forecast'!CD65</f>
        <v>29115085.155704062</v>
      </c>
      <c r="CE34" s="49">
        <f>'03_Consumption Forecast'!CE65</f>
        <v>30769553.930199154</v>
      </c>
    </row>
    <row r="35" spans="1:83" s="48" customFormat="1" x14ac:dyDescent="0.25">
      <c r="A35" s="48" t="s">
        <v>79</v>
      </c>
      <c r="B35" s="48" t="s">
        <v>177</v>
      </c>
      <c r="C35" s="48" t="s">
        <v>23</v>
      </c>
      <c r="D35" s="49"/>
      <c r="E35" s="49"/>
      <c r="F35" s="49"/>
      <c r="G35" s="49"/>
      <c r="H35" s="49"/>
      <c r="I35" s="49"/>
      <c r="J35" s="49"/>
      <c r="K35" s="49"/>
      <c r="L35" s="49"/>
      <c r="M35" s="49"/>
      <c r="N35" s="49"/>
      <c r="O35" s="49"/>
      <c r="P35" s="49"/>
      <c r="Q35" s="49"/>
      <c r="R35" s="49"/>
      <c r="S35" s="49"/>
      <c r="T35" s="49"/>
      <c r="U35" s="49"/>
      <c r="V35" s="49"/>
      <c r="W35" s="48">
        <f t="array" ref="W35:CE35">TRANSPOSE('08_FS Wood Emissions'!F21:F81)</f>
        <v>822549600</v>
      </c>
      <c r="X35" s="48">
        <v>804917760.00000012</v>
      </c>
      <c r="Y35" s="48">
        <v>787285920</v>
      </c>
      <c r="Z35" s="48">
        <v>769654080.00000012</v>
      </c>
      <c r="AA35" s="48">
        <v>752022240.00000012</v>
      </c>
      <c r="AB35" s="48">
        <v>734390400.00000012</v>
      </c>
      <c r="AC35" s="48">
        <v>716758560.00000012</v>
      </c>
      <c r="AD35" s="48">
        <v>699126720</v>
      </c>
      <c r="AE35" s="48">
        <v>681494880</v>
      </c>
      <c r="AF35" s="48">
        <v>663863040</v>
      </c>
      <c r="AG35" s="48">
        <v>646231200</v>
      </c>
      <c r="AH35" s="48">
        <v>634099200</v>
      </c>
      <c r="AI35" s="48">
        <v>621967200</v>
      </c>
      <c r="AJ35" s="48">
        <v>609835200</v>
      </c>
      <c r="AK35" s="48">
        <v>597703200</v>
      </c>
      <c r="AL35" s="48">
        <v>585571200.00000012</v>
      </c>
      <c r="AM35" s="48">
        <v>573439200</v>
      </c>
      <c r="AN35" s="48">
        <v>561307200.00000012</v>
      </c>
      <c r="AO35" s="48">
        <v>549175200</v>
      </c>
      <c r="AP35" s="48">
        <v>537043200</v>
      </c>
      <c r="AQ35" s="48">
        <v>524911199.99999994</v>
      </c>
      <c r="AR35" s="48">
        <v>512779200.00000006</v>
      </c>
      <c r="AS35" s="48">
        <v>500647200.00000012</v>
      </c>
      <c r="AT35" s="48">
        <v>488515200.00000006</v>
      </c>
      <c r="AU35" s="48">
        <v>476383200.00000012</v>
      </c>
      <c r="AV35" s="48">
        <v>464251200.00000012</v>
      </c>
      <c r="AW35" s="48">
        <v>452251200.00000012</v>
      </c>
      <c r="AX35" s="48">
        <v>440257960.2135883</v>
      </c>
      <c r="AY35" s="48">
        <v>428273939.5329982</v>
      </c>
      <c r="AZ35" s="48">
        <v>416302049.9399398</v>
      </c>
      <c r="BA35" s="48">
        <v>404345703.79324704</v>
      </c>
      <c r="BB35" s="48">
        <v>392408864.99463761</v>
      </c>
      <c r="BC35" s="48">
        <v>380496104.31129992</v>
      </c>
      <c r="BD35" s="48">
        <v>368612659.1524567</v>
      </c>
      <c r="BE35" s="48">
        <v>356764498.1166411</v>
      </c>
      <c r="BF35" s="48">
        <v>344958390.64722663</v>
      </c>
      <c r="BG35" s="48">
        <v>333201982.15585423</v>
      </c>
      <c r="BH35" s="48">
        <v>321503874.99687034</v>
      </c>
      <c r="BI35" s="48">
        <v>309873715.7008149</v>
      </c>
      <c r="BJ35" s="48">
        <v>298322288.90146178</v>
      </c>
      <c r="BK35" s="48">
        <v>286861618.41900885</v>
      </c>
      <c r="BL35" s="48">
        <v>275505075.99183708</v>
      </c>
      <c r="BM35" s="48">
        <v>264267498.1809108</v>
      </c>
      <c r="BN35" s="48">
        <v>253165312.00448045</v>
      </c>
      <c r="BO35" s="48">
        <v>242216669.8963941</v>
      </c>
      <c r="BP35" s="48">
        <v>231441594.61913887</v>
      </c>
      <c r="BQ35" s="48">
        <v>220862134.80285329</v>
      </c>
      <c r="BR35" s="48">
        <v>210502531.82410637</v>
      </c>
      <c r="BS35" s="48">
        <v>200389398.78337467</v>
      </c>
      <c r="BT35" s="48">
        <v>190551912.38801605</v>
      </c>
      <c r="BU35" s="48">
        <v>181022018.59829572</v>
      </c>
      <c r="BV35" s="48">
        <v>171834652.94783938</v>
      </c>
      <c r="BW35" s="48">
        <v>163027976.50694385</v>
      </c>
      <c r="BX35" s="48">
        <v>154643628.51766112</v>
      </c>
      <c r="BY35" s="48">
        <v>146726996.79368186</v>
      </c>
      <c r="BZ35" s="48">
        <v>139327507.0459947</v>
      </c>
      <c r="CA35" s="48">
        <v>132498932.36730629</v>
      </c>
      <c r="CB35" s="48">
        <v>126299724.18451415</v>
      </c>
      <c r="CC35" s="48">
        <v>120793366.06937368</v>
      </c>
      <c r="CD35" s="48">
        <v>116048751.88316008</v>
      </c>
      <c r="CE35" s="48">
        <v>112140589.82186842</v>
      </c>
    </row>
    <row r="36" spans="1:83" x14ac:dyDescent="0.25">
      <c r="A36" s="48" t="s">
        <v>80</v>
      </c>
      <c r="B36" s="48" t="str">
        <f>'03_Consumption Forecast'!B70</f>
        <v>Useful [ktoe]</v>
      </c>
      <c r="C36" s="48" t="str">
        <f>'03_Consumption Forecast'!C70</f>
        <v>Charcoal</v>
      </c>
      <c r="D36" s="48">
        <f>'03_Consumption Forecast'!D70</f>
        <v>0.72</v>
      </c>
      <c r="E36" s="48">
        <f>'03_Consumption Forecast'!E70</f>
        <v>0.72</v>
      </c>
      <c r="F36" s="48">
        <f>'03_Consumption Forecast'!F70</f>
        <v>0.72</v>
      </c>
      <c r="G36" s="48">
        <f>'03_Consumption Forecast'!G70</f>
        <v>0.72</v>
      </c>
      <c r="H36" s="48">
        <f>'03_Consumption Forecast'!H70</f>
        <v>0.72</v>
      </c>
      <c r="I36" s="48">
        <f>'03_Consumption Forecast'!I70</f>
        <v>0.72</v>
      </c>
      <c r="J36" s="48">
        <f>'03_Consumption Forecast'!J70</f>
        <v>0.72</v>
      </c>
      <c r="K36" s="48">
        <f>'03_Consumption Forecast'!K70</f>
        <v>0.9</v>
      </c>
      <c r="L36" s="48">
        <f>'03_Consumption Forecast'!L70</f>
        <v>0.9</v>
      </c>
      <c r="M36" s="48">
        <f>'03_Consumption Forecast'!M70</f>
        <v>0.89999999999999991</v>
      </c>
      <c r="N36" s="48">
        <f>'03_Consumption Forecast'!N70</f>
        <v>0.9</v>
      </c>
      <c r="O36" s="48">
        <f>'03_Consumption Forecast'!O70</f>
        <v>0.90000000000000013</v>
      </c>
      <c r="P36" s="48">
        <f>'03_Consumption Forecast'!P70</f>
        <v>0.9</v>
      </c>
      <c r="Q36" s="48">
        <f>'03_Consumption Forecast'!Q70</f>
        <v>0.9</v>
      </c>
      <c r="R36" s="48">
        <f>'03_Consumption Forecast'!R70</f>
        <v>0.9</v>
      </c>
      <c r="S36" s="48">
        <f>'03_Consumption Forecast'!S70</f>
        <v>0.9</v>
      </c>
      <c r="T36" s="48">
        <f>'03_Consumption Forecast'!T70</f>
        <v>0.9</v>
      </c>
      <c r="U36" s="48">
        <f>'03_Consumption Forecast'!U70</f>
        <v>0.9</v>
      </c>
      <c r="V36" s="48">
        <f>'03_Consumption Forecast'!V70</f>
        <v>0.89999999999999991</v>
      </c>
      <c r="W36" s="48">
        <f>'03_Consumption Forecast'!W70</f>
        <v>1.08</v>
      </c>
      <c r="X36" s="48">
        <f>'03_Consumption Forecast'!X70</f>
        <v>1.26</v>
      </c>
      <c r="Y36" s="48">
        <f>'03_Consumption Forecast'!Y70</f>
        <v>1.26</v>
      </c>
      <c r="Z36" s="48">
        <f>'03_Consumption Forecast'!Z70</f>
        <v>1.44</v>
      </c>
      <c r="AA36" s="48">
        <f>'03_Consumption Forecast'!AA70</f>
        <v>1.6199999999999999</v>
      </c>
      <c r="AB36" s="48">
        <f>'03_Consumption Forecast'!AB70</f>
        <v>1.62</v>
      </c>
      <c r="AC36" s="48">
        <f>'03_Consumption Forecast'!AC70</f>
        <v>1.7999999999999998</v>
      </c>
      <c r="AD36" s="48">
        <f>'03_Consumption Forecast'!AD70</f>
        <v>1.8</v>
      </c>
      <c r="AE36" s="48">
        <f>'03_Consumption Forecast'!AE70</f>
        <v>3.06</v>
      </c>
      <c r="AF36" s="48">
        <f>'03_Consumption Forecast'!AF70</f>
        <v>0</v>
      </c>
      <c r="AG36" s="48">
        <f>'03_Consumption Forecast'!AG70</f>
        <v>0</v>
      </c>
      <c r="AH36" s="48">
        <f>'03_Consumption Forecast'!AH70</f>
        <v>0</v>
      </c>
      <c r="AI36" s="48">
        <f>'03_Consumption Forecast'!AI70</f>
        <v>0</v>
      </c>
      <c r="AJ36" s="48">
        <f>'03_Consumption Forecast'!AJ70</f>
        <v>0</v>
      </c>
      <c r="AK36" s="48">
        <f>'03_Consumption Forecast'!AK70</f>
        <v>0</v>
      </c>
      <c r="AL36" s="48">
        <f>'03_Consumption Forecast'!AL70</f>
        <v>0</v>
      </c>
      <c r="AM36" s="48">
        <f>'03_Consumption Forecast'!AM70</f>
        <v>0</v>
      </c>
      <c r="AN36" s="48">
        <f>'03_Consumption Forecast'!AN70</f>
        <v>0</v>
      </c>
      <c r="AO36" s="48">
        <f>'03_Consumption Forecast'!AO70</f>
        <v>0</v>
      </c>
      <c r="AP36" s="48">
        <f>'03_Consumption Forecast'!AP70</f>
        <v>0</v>
      </c>
      <c r="AQ36" s="48">
        <f>'03_Consumption Forecast'!AQ70</f>
        <v>0</v>
      </c>
      <c r="AR36" s="48">
        <f>'03_Consumption Forecast'!AR70</f>
        <v>0</v>
      </c>
      <c r="AS36" s="48">
        <f>'03_Consumption Forecast'!AS70</f>
        <v>0.17876748505351164</v>
      </c>
      <c r="AT36" s="48">
        <f>'03_Consumption Forecast'!AT70</f>
        <v>0.18121353826686198</v>
      </c>
      <c r="AU36" s="48">
        <f>'03_Consumption Forecast'!AU70</f>
        <v>0</v>
      </c>
      <c r="AV36" s="48">
        <f>'03_Consumption Forecast'!AV70</f>
        <v>0</v>
      </c>
      <c r="AW36" s="48">
        <f>'03_Consumption Forecast'!AW70</f>
        <v>0</v>
      </c>
      <c r="AX36" s="48">
        <f>'03_Consumption Forecast'!AX70</f>
        <v>0</v>
      </c>
      <c r="AY36" s="48">
        <f>'03_Consumption Forecast'!AY70</f>
        <v>0</v>
      </c>
      <c r="AZ36" s="48">
        <f>'03_Consumption Forecast'!AZ70</f>
        <v>0</v>
      </c>
      <c r="BA36" s="48">
        <f>'03_Consumption Forecast'!BA70</f>
        <v>0</v>
      </c>
      <c r="BB36" s="48">
        <f>'03_Consumption Forecast'!BB70</f>
        <v>0</v>
      </c>
      <c r="BC36" s="48">
        <f>'03_Consumption Forecast'!BC70</f>
        <v>0</v>
      </c>
      <c r="BD36" s="48">
        <f>'03_Consumption Forecast'!BD70</f>
        <v>0</v>
      </c>
      <c r="BE36" s="48">
        <f>'03_Consumption Forecast'!BE70</f>
        <v>0</v>
      </c>
      <c r="BF36" s="48">
        <f>'03_Consumption Forecast'!BF70</f>
        <v>0</v>
      </c>
      <c r="BG36" s="48">
        <f>'03_Consumption Forecast'!BG70</f>
        <v>0</v>
      </c>
      <c r="BH36" s="48">
        <f>'03_Consumption Forecast'!BH70</f>
        <v>0</v>
      </c>
      <c r="BI36" s="48">
        <f>'03_Consumption Forecast'!BI70</f>
        <v>0</v>
      </c>
      <c r="BJ36" s="48">
        <f>'03_Consumption Forecast'!BJ70</f>
        <v>0</v>
      </c>
      <c r="BK36" s="48">
        <f>'03_Consumption Forecast'!BK70</f>
        <v>0</v>
      </c>
      <c r="BL36" s="48">
        <f>'03_Consumption Forecast'!BL70</f>
        <v>0</v>
      </c>
      <c r="BM36" s="48">
        <f>'03_Consumption Forecast'!BM70</f>
        <v>0</v>
      </c>
      <c r="BN36" s="48">
        <f>'03_Consumption Forecast'!BN70</f>
        <v>0</v>
      </c>
      <c r="BO36" s="48">
        <f>'03_Consumption Forecast'!BO70</f>
        <v>0</v>
      </c>
      <c r="BP36" s="48">
        <f>'03_Consumption Forecast'!BP70</f>
        <v>0</v>
      </c>
      <c r="BQ36" s="48">
        <f>'03_Consumption Forecast'!BQ70</f>
        <v>0</v>
      </c>
      <c r="BR36" s="48">
        <f>'03_Consumption Forecast'!BR70</f>
        <v>0</v>
      </c>
      <c r="BS36" s="48">
        <f>'03_Consumption Forecast'!BS70</f>
        <v>0</v>
      </c>
      <c r="BT36" s="48">
        <f>'03_Consumption Forecast'!BT70</f>
        <v>0</v>
      </c>
      <c r="BU36" s="48">
        <f>'03_Consumption Forecast'!BU70</f>
        <v>0</v>
      </c>
      <c r="BV36" s="48">
        <f>'03_Consumption Forecast'!BV70</f>
        <v>0</v>
      </c>
      <c r="BW36" s="48">
        <f>'03_Consumption Forecast'!BW70</f>
        <v>0</v>
      </c>
      <c r="BX36" s="48">
        <f>'03_Consumption Forecast'!BX70</f>
        <v>0</v>
      </c>
      <c r="BY36" s="48">
        <f>'03_Consumption Forecast'!BY70</f>
        <v>0</v>
      </c>
      <c r="BZ36" s="48">
        <f>'03_Consumption Forecast'!BZ70</f>
        <v>0</v>
      </c>
      <c r="CA36" s="48">
        <f>'03_Consumption Forecast'!CA70</f>
        <v>0</v>
      </c>
      <c r="CB36" s="48">
        <f>'03_Consumption Forecast'!CB70</f>
        <v>0</v>
      </c>
      <c r="CC36" s="48">
        <f>'03_Consumption Forecast'!CC70</f>
        <v>0</v>
      </c>
      <c r="CD36" s="48">
        <f>'03_Consumption Forecast'!CD70</f>
        <v>0</v>
      </c>
      <c r="CE36" s="48">
        <f>'03_Consumption Forecast'!CE70</f>
        <v>0</v>
      </c>
    </row>
    <row r="37" spans="1:83" x14ac:dyDescent="0.25">
      <c r="A37" s="48" t="s">
        <v>80</v>
      </c>
      <c r="B37" s="48" t="str">
        <f>'03_Consumption Forecast'!B71</f>
        <v>Primary [ktoe]</v>
      </c>
      <c r="C37" s="48" t="str">
        <f>'03_Consumption Forecast'!C71</f>
        <v>Wood</v>
      </c>
      <c r="D37" s="48">
        <f>'03_Consumption Forecast'!D71</f>
        <v>13.029315960912053</v>
      </c>
      <c r="E37" s="48">
        <f>'03_Consumption Forecast'!E71</f>
        <v>13.029315960912053</v>
      </c>
      <c r="F37" s="48">
        <f>'03_Consumption Forecast'!F71</f>
        <v>13.029315960912053</v>
      </c>
      <c r="G37" s="48">
        <f>'03_Consumption Forecast'!G71</f>
        <v>13.029315960912053</v>
      </c>
      <c r="H37" s="48">
        <f>'03_Consumption Forecast'!H71</f>
        <v>13.029315960912053</v>
      </c>
      <c r="I37" s="48">
        <f>'03_Consumption Forecast'!I71</f>
        <v>13.029315960912053</v>
      </c>
      <c r="J37" s="48">
        <f>'03_Consumption Forecast'!J71</f>
        <v>13.029315960912053</v>
      </c>
      <c r="K37" s="48">
        <f>'03_Consumption Forecast'!K71</f>
        <v>16.286644951140065</v>
      </c>
      <c r="L37" s="48">
        <f>'03_Consumption Forecast'!L71</f>
        <v>16.286644951140065</v>
      </c>
      <c r="M37" s="48">
        <f>'03_Consumption Forecast'!M71</f>
        <v>16.286644951140065</v>
      </c>
      <c r="N37" s="48">
        <f>'03_Consumption Forecast'!N71</f>
        <v>16.286644951140065</v>
      </c>
      <c r="O37" s="48">
        <f>'03_Consumption Forecast'!O71</f>
        <v>16.286644951140069</v>
      </c>
      <c r="P37" s="48">
        <f>'03_Consumption Forecast'!P71</f>
        <v>16.286644951140065</v>
      </c>
      <c r="Q37" s="48">
        <f>'03_Consumption Forecast'!Q71</f>
        <v>16.286644951140065</v>
      </c>
      <c r="R37" s="48">
        <f>'03_Consumption Forecast'!R71</f>
        <v>16.286644951140065</v>
      </c>
      <c r="S37" s="48">
        <f>'03_Consumption Forecast'!S71</f>
        <v>16.286644951140065</v>
      </c>
      <c r="T37" s="48">
        <f>'03_Consumption Forecast'!T71</f>
        <v>16.286644951140065</v>
      </c>
      <c r="U37" s="48">
        <f>'03_Consumption Forecast'!U71</f>
        <v>16.286644951140065</v>
      </c>
      <c r="V37" s="48">
        <f>'03_Consumption Forecast'!V71</f>
        <v>16.286644951140065</v>
      </c>
      <c r="W37" s="48">
        <f>'03_Consumption Forecast'!W71</f>
        <v>19.54397394136808</v>
      </c>
      <c r="X37" s="48">
        <f>'03_Consumption Forecast'!X71</f>
        <v>22.801302931596094</v>
      </c>
      <c r="Y37" s="48">
        <f>'03_Consumption Forecast'!Y71</f>
        <v>22.801302931596094</v>
      </c>
      <c r="Z37" s="48">
        <f>'03_Consumption Forecast'!Z71</f>
        <v>26.058631921824105</v>
      </c>
      <c r="AA37" s="48">
        <f>'03_Consumption Forecast'!AA71</f>
        <v>29.315960912052116</v>
      </c>
      <c r="AB37" s="48">
        <f>'03_Consumption Forecast'!AB71</f>
        <v>29.31596091205212</v>
      </c>
      <c r="AC37" s="48">
        <f>'03_Consumption Forecast'!AC71</f>
        <v>32.573289902280131</v>
      </c>
      <c r="AD37" s="48">
        <f>'03_Consumption Forecast'!AD71</f>
        <v>32.573289902280131</v>
      </c>
      <c r="AE37" s="48">
        <f>'03_Consumption Forecast'!AE71</f>
        <v>55.374592833876228</v>
      </c>
      <c r="AF37" s="48">
        <f>'03_Consumption Forecast'!AF71</f>
        <v>0</v>
      </c>
      <c r="AG37" s="48">
        <f>'03_Consumption Forecast'!AG71</f>
        <v>0</v>
      </c>
      <c r="AH37" s="48">
        <f>'03_Consumption Forecast'!AH71</f>
        <v>0</v>
      </c>
      <c r="AI37" s="48">
        <f>'03_Consumption Forecast'!AI71</f>
        <v>0</v>
      </c>
      <c r="AJ37" s="48">
        <f>'03_Consumption Forecast'!AJ71</f>
        <v>0</v>
      </c>
      <c r="AK37" s="48">
        <f>'03_Consumption Forecast'!AK71</f>
        <v>0</v>
      </c>
      <c r="AL37" s="48">
        <f>'03_Consumption Forecast'!AL71</f>
        <v>0</v>
      </c>
      <c r="AM37" s="48">
        <f>'03_Consumption Forecast'!AM71</f>
        <v>0</v>
      </c>
      <c r="AN37" s="48">
        <f>'03_Consumption Forecast'!AN71</f>
        <v>0</v>
      </c>
      <c r="AO37" s="48">
        <f>'03_Consumption Forecast'!AO71</f>
        <v>0</v>
      </c>
      <c r="AP37" s="48">
        <f>'03_Consumption Forecast'!AP71</f>
        <v>0</v>
      </c>
      <c r="AQ37" s="48">
        <f>'03_Consumption Forecast'!AQ71</f>
        <v>0</v>
      </c>
      <c r="AR37" s="48">
        <f>'03_Consumption Forecast'!AR71</f>
        <v>0</v>
      </c>
      <c r="AS37" s="48">
        <f>'03_Consumption Forecast'!AS71</f>
        <v>3.2350250643053142</v>
      </c>
      <c r="AT37" s="48">
        <f>'03_Consumption Forecast'!AT71</f>
        <v>3.2792895089913499</v>
      </c>
      <c r="AU37" s="48">
        <f>'03_Consumption Forecast'!AU71</f>
        <v>0</v>
      </c>
      <c r="AV37" s="48">
        <f>'03_Consumption Forecast'!AV71</f>
        <v>0</v>
      </c>
      <c r="AW37" s="48">
        <f>'03_Consumption Forecast'!AW71</f>
        <v>0</v>
      </c>
      <c r="AX37" s="48">
        <f>'03_Consumption Forecast'!AX71</f>
        <v>0</v>
      </c>
      <c r="AY37" s="48">
        <f>'03_Consumption Forecast'!AY71</f>
        <v>0</v>
      </c>
      <c r="AZ37" s="48">
        <f>'03_Consumption Forecast'!AZ71</f>
        <v>0</v>
      </c>
      <c r="BA37" s="48">
        <f>'03_Consumption Forecast'!BA71</f>
        <v>0</v>
      </c>
      <c r="BB37" s="48">
        <f>'03_Consumption Forecast'!BB71</f>
        <v>0</v>
      </c>
      <c r="BC37" s="48">
        <f>'03_Consumption Forecast'!BC71</f>
        <v>0</v>
      </c>
      <c r="BD37" s="48">
        <f>'03_Consumption Forecast'!BD71</f>
        <v>0</v>
      </c>
      <c r="BE37" s="48">
        <f>'03_Consumption Forecast'!BE71</f>
        <v>0</v>
      </c>
      <c r="BF37" s="48">
        <f>'03_Consumption Forecast'!BF71</f>
        <v>0</v>
      </c>
      <c r="BG37" s="48">
        <f>'03_Consumption Forecast'!BG71</f>
        <v>0</v>
      </c>
      <c r="BH37" s="48">
        <f>'03_Consumption Forecast'!BH71</f>
        <v>0</v>
      </c>
      <c r="BI37" s="48">
        <f>'03_Consumption Forecast'!BI71</f>
        <v>0</v>
      </c>
      <c r="BJ37" s="48">
        <f>'03_Consumption Forecast'!BJ71</f>
        <v>0</v>
      </c>
      <c r="BK37" s="48">
        <f>'03_Consumption Forecast'!BK71</f>
        <v>0</v>
      </c>
      <c r="BL37" s="48">
        <f>'03_Consumption Forecast'!BL71</f>
        <v>0</v>
      </c>
      <c r="BM37" s="48">
        <f>'03_Consumption Forecast'!BM71</f>
        <v>0</v>
      </c>
      <c r="BN37" s="48">
        <f>'03_Consumption Forecast'!BN71</f>
        <v>0</v>
      </c>
      <c r="BO37" s="48">
        <f>'03_Consumption Forecast'!BO71</f>
        <v>0</v>
      </c>
      <c r="BP37" s="48">
        <f>'03_Consumption Forecast'!BP71</f>
        <v>0</v>
      </c>
      <c r="BQ37" s="48">
        <f>'03_Consumption Forecast'!BQ71</f>
        <v>0</v>
      </c>
      <c r="BR37" s="48">
        <f>'03_Consumption Forecast'!BR71</f>
        <v>0</v>
      </c>
      <c r="BS37" s="48">
        <f>'03_Consumption Forecast'!BS71</f>
        <v>0</v>
      </c>
      <c r="BT37" s="48">
        <f>'03_Consumption Forecast'!BT71</f>
        <v>0</v>
      </c>
      <c r="BU37" s="48">
        <f>'03_Consumption Forecast'!BU71</f>
        <v>0</v>
      </c>
      <c r="BV37" s="48">
        <f>'03_Consumption Forecast'!BV71</f>
        <v>0</v>
      </c>
      <c r="BW37" s="48">
        <f>'03_Consumption Forecast'!BW71</f>
        <v>0</v>
      </c>
      <c r="BX37" s="48">
        <f>'03_Consumption Forecast'!BX71</f>
        <v>0</v>
      </c>
      <c r="BY37" s="48">
        <f>'03_Consumption Forecast'!BY71</f>
        <v>0</v>
      </c>
      <c r="BZ37" s="48">
        <f>'03_Consumption Forecast'!BZ71</f>
        <v>0</v>
      </c>
      <c r="CA37" s="48">
        <f>'03_Consumption Forecast'!CA71</f>
        <v>0</v>
      </c>
      <c r="CB37" s="48">
        <f>'03_Consumption Forecast'!CB71</f>
        <v>0</v>
      </c>
      <c r="CC37" s="48">
        <f>'03_Consumption Forecast'!CC71</f>
        <v>0</v>
      </c>
      <c r="CD37" s="48">
        <f>'03_Consumption Forecast'!CD71</f>
        <v>0</v>
      </c>
      <c r="CE37" s="48">
        <f>'03_Consumption Forecast'!CE71</f>
        <v>0</v>
      </c>
    </row>
    <row r="38" spans="1:83" x14ac:dyDescent="0.25">
      <c r="A38" s="48" t="s">
        <v>80</v>
      </c>
      <c r="B38" s="48" t="str">
        <f>'03_Consumption Forecast'!B73</f>
        <v>Useful [ktoe]</v>
      </c>
      <c r="C38" s="48" t="str">
        <f>'03_Consumption Forecast'!C73</f>
        <v>Kerosene</v>
      </c>
      <c r="D38" s="48">
        <f>'03_Consumption Forecast'!D73</f>
        <v>8.4389806662842997</v>
      </c>
      <c r="E38" s="48">
        <f>'03_Consumption Forecast'!E73</f>
        <v>8.4713837350395007</v>
      </c>
      <c r="F38" s="48">
        <f>'03_Consumption Forecast'!F73</f>
        <v>9.2772238408271992</v>
      </c>
      <c r="G38" s="48">
        <f>'03_Consumption Forecast'!G73</f>
        <v>8.2761714993440005</v>
      </c>
      <c r="H38" s="48">
        <f>'03_Consumption Forecast'!H73</f>
        <v>8.5605998710815001</v>
      </c>
      <c r="I38" s="48">
        <f>'03_Consumption Forecast'!I73</f>
        <v>9.3671883639828</v>
      </c>
      <c r="J38" s="48">
        <f>'03_Consumption Forecast'!J73</f>
        <v>9.9177354352561995</v>
      </c>
      <c r="K38" s="48">
        <f>'03_Consumption Forecast'!K73</f>
        <v>11.518920629194</v>
      </c>
      <c r="L38" s="48">
        <f>'03_Consumption Forecast'!L73</f>
        <v>12.079669711072601</v>
      </c>
      <c r="M38" s="48">
        <f>'03_Consumption Forecast'!M73</f>
        <v>12.1170983789644</v>
      </c>
      <c r="N38" s="48">
        <f>'03_Consumption Forecast'!N73</f>
        <v>11.0978552994792</v>
      </c>
      <c r="O38" s="48">
        <f>'03_Consumption Forecast'!O73</f>
        <v>10.602396773783999</v>
      </c>
      <c r="P38" s="48">
        <f>'03_Consumption Forecast'!P73</f>
        <v>11.4333125958129</v>
      </c>
      <c r="Q38" s="48">
        <f>'03_Consumption Forecast'!Q73</f>
        <v>9.8689845950266992</v>
      </c>
      <c r="R38" s="48">
        <f>'03_Consumption Forecast'!R73</f>
        <v>8.8298277307745998</v>
      </c>
      <c r="S38" s="48">
        <f>'03_Consumption Forecast'!S73</f>
        <v>7.5156917565547987</v>
      </c>
      <c r="T38" s="48">
        <f>'03_Consumption Forecast'!T73</f>
        <v>6.7317597328725007</v>
      </c>
      <c r="U38" s="48">
        <f>'03_Consumption Forecast'!U73</f>
        <v>7.5628815066224</v>
      </c>
      <c r="V38" s="48">
        <f>'03_Consumption Forecast'!V73</f>
        <v>7.8535102748772996</v>
      </c>
      <c r="W38" s="48">
        <f>'03_Consumption Forecast'!W73</f>
        <v>7.6026394768015999</v>
      </c>
      <c r="X38" s="48">
        <f>'03_Consumption Forecast'!X73</f>
        <v>7.6226606097320007</v>
      </c>
      <c r="Y38" s="48">
        <f>'03_Consumption Forecast'!Y73</f>
        <v>9.8264095114788006</v>
      </c>
      <c r="Z38" s="48">
        <f>'03_Consumption Forecast'!Z73</f>
        <v>7.6628652970128002</v>
      </c>
      <c r="AA38" s="48">
        <f>'03_Consumption Forecast'!AA73</f>
        <v>6.5855052712896009</v>
      </c>
      <c r="AB38" s="48">
        <f>'03_Consumption Forecast'!AB73</f>
        <v>6.0526674057454004</v>
      </c>
      <c r="AC38" s="48">
        <f>'03_Consumption Forecast'!AC73</f>
        <v>5.2411098879828</v>
      </c>
      <c r="AD38" s="48">
        <f>'03_Consumption Forecast'!AD73</f>
        <v>5.8080956372208004</v>
      </c>
      <c r="AE38" s="48">
        <f>'03_Consumption Forecast'!AE73</f>
        <v>6.6553326386567999</v>
      </c>
      <c r="AF38" s="48">
        <f>'03_Consumption Forecast'!AF73</f>
        <v>10.92784721398198</v>
      </c>
      <c r="AG38" s="48">
        <f>'03_Consumption Forecast'!AG73</f>
        <v>10.657516164943523</v>
      </c>
      <c r="AH38" s="48">
        <f>'03_Consumption Forecast'!AH73</f>
        <v>8.0700717170859466</v>
      </c>
      <c r="AI38" s="48">
        <f>'03_Consumption Forecast'!AI73</f>
        <v>8.7860173258242575</v>
      </c>
      <c r="AJ38" s="48">
        <f>'03_Consumption Forecast'!AJ73</f>
        <v>8.04173910263866</v>
      </c>
      <c r="AK38" s="48">
        <f>'03_Consumption Forecast'!AK73</f>
        <v>7.6148594293763958</v>
      </c>
      <c r="AL38" s="48">
        <f>'03_Consumption Forecast'!AL73</f>
        <v>7.5087165254036332</v>
      </c>
      <c r="AM38" s="48">
        <f>'03_Consumption Forecast'!AM73</f>
        <v>6.8873973422378398</v>
      </c>
      <c r="AN38" s="48">
        <f>'03_Consumption Forecast'!AN73</f>
        <v>7.0079421537945148</v>
      </c>
      <c r="AO38" s="48">
        <f>'03_Consumption Forecast'!AO73</f>
        <v>8.7077865911351235</v>
      </c>
      <c r="AP38" s="48">
        <f>'03_Consumption Forecast'!AP73</f>
        <v>9.199530319852478</v>
      </c>
      <c r="AQ38" s="48">
        <f>'03_Consumption Forecast'!AQ73</f>
        <v>9.1084196454783282</v>
      </c>
      <c r="AR38" s="48">
        <f>'03_Consumption Forecast'!AR73</f>
        <v>9.335998330771254</v>
      </c>
      <c r="AS38" s="48">
        <f>'03_Consumption Forecast'!AS73</f>
        <v>8.9164093118982972</v>
      </c>
      <c r="AT38" s="48">
        <f>'03_Consumption Forecast'!AT73</f>
        <v>7.8960954229285134</v>
      </c>
      <c r="AU38" s="48">
        <f>'03_Consumption Forecast'!AU73</f>
        <v>7.6826874385250399</v>
      </c>
      <c r="AV38" s="48">
        <f>'03_Consumption Forecast'!AV73</f>
        <v>7.823021986626097</v>
      </c>
      <c r="AW38" s="48">
        <f>'03_Consumption Forecast'!AW73</f>
        <v>7.9594171409162291</v>
      </c>
      <c r="AX38" s="48">
        <f>'03_Consumption Forecast'!AX73</f>
        <v>8.0911850030948447</v>
      </c>
      <c r="AY38" s="48">
        <f>'03_Consumption Forecast'!AY73</f>
        <v>8.217581353416179</v>
      </c>
      <c r="AZ38" s="48">
        <f>'03_Consumption Forecast'!AZ73</f>
        <v>8.3378018588731297</v>
      </c>
      <c r="BA38" s="48">
        <f>'03_Consumption Forecast'!BA73</f>
        <v>8.4509780485483574</v>
      </c>
      <c r="BB38" s="48">
        <f>'03_Consumption Forecast'!BB73</f>
        <v>8.5561730425836302</v>
      </c>
      <c r="BC38" s="48">
        <f>'03_Consumption Forecast'!BC73</f>
        <v>8.6523770204573722</v>
      </c>
      <c r="BD38" s="48">
        <f>'03_Consumption Forecast'!BD73</f>
        <v>8.7385024134575406</v>
      </c>
      <c r="BE38" s="48">
        <f>'03_Consumption Forecast'!BE73</f>
        <v>8.8133788053901103</v>
      </c>
      <c r="BF38" s="48">
        <f>'03_Consumption Forecast'!BF73</f>
        <v>8.8757475246704871</v>
      </c>
      <c r="BG38" s="48">
        <f>'03_Consumption Forecast'!BG73</f>
        <v>8.9242559100031915</v>
      </c>
      <c r="BH38" s="48">
        <f>'03_Consumption Forecast'!BH73</f>
        <v>8.9574512308619578</v>
      </c>
      <c r="BI38" s="48">
        <f>'03_Consumption Forecast'!BI73</f>
        <v>8.9737742429348657</v>
      </c>
      <c r="BJ38" s="48">
        <f>'03_Consumption Forecast'!BJ73</f>
        <v>8.9715523575946428</v>
      </c>
      <c r="BK38" s="48">
        <f>'03_Consumption Forecast'!BK73</f>
        <v>8.9489924032896102</v>
      </c>
      <c r="BL38" s="48">
        <f>'03_Consumption Forecast'!BL73</f>
        <v>8.904172955522661</v>
      </c>
      <c r="BM38" s="48">
        <f>'03_Consumption Forecast'!BM73</f>
        <v>8.835036210791074</v>
      </c>
      <c r="BN38" s="48">
        <f>'03_Consumption Forecast'!BN73</f>
        <v>8.739379378494716</v>
      </c>
      <c r="BO38" s="48">
        <f>'03_Consumption Forecast'!BO73</f>
        <v>8.6148455633812322</v>
      </c>
      <c r="BP38" s="48">
        <f>'03_Consumption Forecast'!BP73</f>
        <v>8.4589141095796343</v>
      </c>
      <c r="BQ38" s="48">
        <f>'03_Consumption Forecast'!BQ73</f>
        <v>8.2688903756743972</v>
      </c>
      <c r="BR38" s="48">
        <f>'03_Consumption Forecast'!BR73</f>
        <v>8.041894908586336</v>
      </c>
      <c r="BS38" s="48">
        <f>'03_Consumption Forecast'!BS73</f>
        <v>7.7748519822495599</v>
      </c>
      <c r="BT38" s="48">
        <f>'03_Consumption Forecast'!BT73</f>
        <v>7.46447746520065</v>
      </c>
      <c r="BU38" s="48">
        <f>'03_Consumption Forecast'!BU73</f>
        <v>7.1072659792222002</v>
      </c>
      <c r="BV38" s="48">
        <f>'03_Consumption Forecast'!BV73</f>
        <v>6.6994773091020301</v>
      </c>
      <c r="BW38" s="48">
        <f>'03_Consumption Forecast'!BW73</f>
        <v>6.2371220213766874</v>
      </c>
      <c r="BX38" s="48">
        <f>'03_Consumption Forecast'!BX73</f>
        <v>5.715946247616766</v>
      </c>
      <c r="BY38" s="48">
        <f>'03_Consumption Forecast'!BY73</f>
        <v>5.1314155853763115</v>
      </c>
      <c r="BZ38" s="48">
        <f>'03_Consumption Forecast'!BZ73</f>
        <v>4.4786980673621732</v>
      </c>
      <c r="CA38" s="48">
        <f>'03_Consumption Forecast'!CA73</f>
        <v>3.7526461466748944</v>
      </c>
      <c r="CB38" s="48">
        <f>'03_Consumption Forecast'!CB73</f>
        <v>2.9477776431231995</v>
      </c>
      <c r="CC38" s="48">
        <f>'03_Consumption Forecast'!CC73</f>
        <v>2.0582555926116566</v>
      </c>
      <c r="CD38" s="48">
        <f>'03_Consumption Forecast'!CD73</f>
        <v>1.0778669384375472</v>
      </c>
      <c r="CE38" s="48">
        <f>'03_Consumption Forecast'!CE73</f>
        <v>0</v>
      </c>
    </row>
    <row r="39" spans="1:83" x14ac:dyDescent="0.25">
      <c r="A39" s="48" t="s">
        <v>80</v>
      </c>
      <c r="B39" s="48" t="str">
        <f>'03_Consumption Forecast'!B74</f>
        <v>Primary [ktoe]</v>
      </c>
      <c r="C39" s="48" t="str">
        <f>'03_Consumption Forecast'!C74</f>
        <v>Kerosene</v>
      </c>
      <c r="D39" s="48">
        <f>'03_Consumption Forecast'!D74</f>
        <v>23.8200036448</v>
      </c>
      <c r="E39" s="48">
        <f>'03_Consumption Forecast'!E74</f>
        <v>23.911465072000002</v>
      </c>
      <c r="F39" s="48">
        <f>'03_Consumption Forecast'!F74</f>
        <v>26.1860424192</v>
      </c>
      <c r="G39" s="48">
        <f>'03_Consumption Forecast'!G74</f>
        <v>23.360455850666668</v>
      </c>
      <c r="H39" s="48">
        <f>'03_Consumption Forecast'!H74</f>
        <v>24.163287984</v>
      </c>
      <c r="I39" s="48">
        <f>'03_Consumption Forecast'!I74</f>
        <v>26.4399777408</v>
      </c>
      <c r="J39" s="48">
        <f>'03_Consumption Forecast'!J74</f>
        <v>27.993960829866666</v>
      </c>
      <c r="K39" s="48">
        <f>'03_Consumption Forecast'!K74</f>
        <v>32.513492117333335</v>
      </c>
      <c r="L39" s="48">
        <f>'03_Consumption Forecast'!L74</f>
        <v>34.096271566933339</v>
      </c>
      <c r="M39" s="48">
        <f>'03_Consumption Forecast'!M74</f>
        <v>34.201918331733332</v>
      </c>
      <c r="N39" s="48">
        <f>'03_Consumption Forecast'!N74</f>
        <v>31.324986291199998</v>
      </c>
      <c r="O39" s="48">
        <f>'03_Consumption Forecast'!O74</f>
        <v>29.926497024</v>
      </c>
      <c r="P39" s="48">
        <f>'03_Consumption Forecast'!P74</f>
        <v>32.271853494399998</v>
      </c>
      <c r="Q39" s="48">
        <f>'03_Consumption Forecast'!Q74</f>
        <v>27.856355917866665</v>
      </c>
      <c r="R39" s="48">
        <f>'03_Consumption Forecast'!R74</f>
        <v>24.923214905599998</v>
      </c>
      <c r="S39" s="48">
        <f>'03_Consumption Forecast'!S74</f>
        <v>21.213913399466662</v>
      </c>
      <c r="T39" s="48">
        <f>'03_Consumption Forecast'!T74</f>
        <v>19.001174160000001</v>
      </c>
      <c r="U39" s="48">
        <f>'03_Consumption Forecast'!U74</f>
        <v>21.347111953066666</v>
      </c>
      <c r="V39" s="48">
        <f>'03_Consumption Forecast'!V74</f>
        <v>22.167445426133334</v>
      </c>
      <c r="W39" s="48">
        <f>'03_Consumption Forecast'!W74</f>
        <v>21.459333444266665</v>
      </c>
      <c r="X39" s="48">
        <f>'03_Consumption Forecast'!X74</f>
        <v>21.515845418666668</v>
      </c>
      <c r="Y39" s="48">
        <f>'03_Consumption Forecast'!Y74</f>
        <v>27.736182796800001</v>
      </c>
      <c r="Z39" s="48">
        <f>'03_Consumption Forecast'!Z74</f>
        <v>21.6293278208</v>
      </c>
      <c r="AA39" s="48">
        <f>'03_Consumption Forecast'!AA74</f>
        <v>18.588353945600002</v>
      </c>
      <c r="AB39" s="48">
        <f>'03_Consumption Forecast'!AB74</f>
        <v>17.084357147733336</v>
      </c>
      <c r="AC39" s="48">
        <f>'03_Consumption Forecast'!AC74</f>
        <v>14.7936417408</v>
      </c>
      <c r="AD39" s="48">
        <f>'03_Consumption Forecast'!AD74</f>
        <v>16.394024908800002</v>
      </c>
      <c r="AE39" s="48">
        <f>'03_Consumption Forecast'!AE74</f>
        <v>18.785449804799999</v>
      </c>
      <c r="AF39" s="48">
        <f>'03_Consumption Forecast'!AF74</f>
        <v>30.845118712836147</v>
      </c>
      <c r="AG39" s="48">
        <f>'03_Consumption Forecast'!AG74</f>
        <v>30.082077911104591</v>
      </c>
      <c r="AH39" s="48">
        <f>'03_Consumption Forecast'!AH74</f>
        <v>22.77871526389259</v>
      </c>
      <c r="AI39" s="48">
        <f>'03_Consumption Forecast'!AI74</f>
        <v>24.799554946315272</v>
      </c>
      <c r="AJ39" s="48">
        <f>'03_Consumption Forecast'!AJ74</f>
        <v>22.698743167013948</v>
      </c>
      <c r="AK39" s="48">
        <f>'03_Consumption Forecast'!AK74</f>
        <v>21.493825680519066</v>
      </c>
      <c r="AL39" s="48">
        <f>'03_Consumption Forecast'!AL74</f>
        <v>21.194224998934132</v>
      </c>
      <c r="AM39" s="48">
        <f>'03_Consumption Forecast'!AM74</f>
        <v>19.440479399454077</v>
      </c>
      <c r="AN39" s="48">
        <f>'03_Consumption Forecast'!AN74</f>
        <v>19.780731138874877</v>
      </c>
      <c r="AO39" s="48">
        <f>'03_Consumption Forecast'!AO74</f>
        <v>24.578739606273615</v>
      </c>
      <c r="AP39" s="48">
        <f>'03_Consumption Forecast'!AP74</f>
        <v>25.966743427298166</v>
      </c>
      <c r="AQ39" s="48">
        <f>'03_Consumption Forecast'!AQ74</f>
        <v>25.709572960686824</v>
      </c>
      <c r="AR39" s="48">
        <f>'03_Consumption Forecast'!AR74</f>
        <v>26.351940247391738</v>
      </c>
      <c r="AS39" s="48">
        <f>'03_Consumption Forecast'!AS74</f>
        <v>25.167601480175136</v>
      </c>
      <c r="AT39" s="48">
        <f>'03_Consumption Forecast'!AT74</f>
        <v>22.287646955430223</v>
      </c>
      <c r="AU39" s="48">
        <f>'03_Consumption Forecast'!AU74</f>
        <v>21.685278118796973</v>
      </c>
      <c r="AV39" s="48">
        <f>'03_Consumption Forecast'!AV74</f>
        <v>22.081388689427108</v>
      </c>
      <c r="AW39" s="48">
        <f>'03_Consumption Forecast'!AW74</f>
        <v>22.466379863219487</v>
      </c>
      <c r="AX39" s="48">
        <f>'03_Consumption Forecast'!AX74</f>
        <v>22.838309967278384</v>
      </c>
      <c r="AY39" s="48">
        <f>'03_Consumption Forecast'!AY74</f>
        <v>23.195078354883808</v>
      </c>
      <c r="AZ39" s="48">
        <f>'03_Consumption Forecast'!AZ74</f>
        <v>23.534414702649745</v>
      </c>
      <c r="BA39" s="48">
        <f>'03_Consumption Forecast'!BA74</f>
        <v>23.853867650484911</v>
      </c>
      <c r="BB39" s="48">
        <f>'03_Consumption Forecast'!BB74</f>
        <v>24.150792746112391</v>
      </c>
      <c r="BC39" s="48">
        <f>'03_Consumption Forecast'!BC74</f>
        <v>24.422339653756367</v>
      </c>
      <c r="BD39" s="48">
        <f>'03_Consumption Forecast'!BD74</f>
        <v>24.665438584338123</v>
      </c>
      <c r="BE39" s="48">
        <f>'03_Consumption Forecast'!BE74</f>
        <v>24.87678590213315</v>
      </c>
      <c r="BF39" s="48">
        <f>'03_Consumption Forecast'!BF74</f>
        <v>25.052828860320684</v>
      </c>
      <c r="BG39" s="48">
        <f>'03_Consumption Forecast'!BG74</f>
        <v>25.189749415198211</v>
      </c>
      <c r="BH39" s="48">
        <f>'03_Consumption Forecast'!BH74</f>
        <v>25.28344706603005</v>
      </c>
      <c r="BI39" s="48">
        <f>'03_Consumption Forecast'!BI74</f>
        <v>25.329520664542269</v>
      </c>
      <c r="BJ39" s="48">
        <f>'03_Consumption Forecast'!BJ74</f>
        <v>25.323249134958857</v>
      </c>
      <c r="BK39" s="48">
        <f>'03_Consumption Forecast'!BK74</f>
        <v>25.25957104218643</v>
      </c>
      <c r="BL39" s="48">
        <f>'03_Consumption Forecast'!BL74</f>
        <v>25.133062942288539</v>
      </c>
      <c r="BM39" s="48">
        <f>'03_Consumption Forecast'!BM74</f>
        <v>24.937916445736473</v>
      </c>
      <c r="BN39" s="48">
        <f>'03_Consumption Forecast'!BN74</f>
        <v>24.667913920069765</v>
      </c>
      <c r="BO39" s="48">
        <f>'03_Consumption Forecast'!BO74</f>
        <v>24.316402754538188</v>
      </c>
      <c r="BP39" s="48">
        <f>'03_Consumption Forecast'!BP74</f>
        <v>23.876268105014404</v>
      </c>
      <c r="BQ39" s="48">
        <f>'03_Consumption Forecast'!BQ74</f>
        <v>23.339904032952344</v>
      </c>
      <c r="BR39" s="48">
        <f>'03_Consumption Forecast'!BR74</f>
        <v>22.699182947407845</v>
      </c>
      <c r="BS39" s="48">
        <f>'03_Consumption Forecast'!BS74</f>
        <v>21.945423254122424</v>
      </c>
      <c r="BT39" s="48">
        <f>'03_Consumption Forecast'!BT74</f>
        <v>21.069355110383771</v>
      </c>
      <c r="BU39" s="48">
        <f>'03_Consumption Forecast'!BU74</f>
        <v>20.061084178804833</v>
      </c>
      <c r="BV39" s="48">
        <f>'03_Consumption Forecast'!BV74</f>
        <v>18.910053267289843</v>
      </c>
      <c r="BW39" s="48">
        <f>'03_Consumption Forecast'!BW74</f>
        <v>17.605001736266562</v>
      </c>
      <c r="BX39" s="48">
        <f>'03_Consumption Forecast'!BX74</f>
        <v>16.133922547740717</v>
      </c>
      <c r="BY39" s="48">
        <f>'03_Consumption Forecast'!BY74</f>
        <v>14.484016823854809</v>
      </c>
      <c r="BZ39" s="48">
        <f>'03_Consumption Forecast'!BZ74</f>
        <v>12.641645775389392</v>
      </c>
      <c r="CA39" s="48">
        <f>'03_Consumption Forecast'!CA74</f>
        <v>10.592279853011963</v>
      </c>
      <c r="CB39" s="48">
        <f>'03_Consumption Forecast'!CB74</f>
        <v>8.3204449660353159</v>
      </c>
      <c r="CC39" s="48">
        <f>'03_Consumption Forecast'!CC74</f>
        <v>5.8096656049724809</v>
      </c>
      <c r="CD39" s="48">
        <f>'03_Consumption Forecast'!CD74</f>
        <v>3.0424046952457893</v>
      </c>
      <c r="CE39" s="48">
        <f>'03_Consumption Forecast'!CE74</f>
        <v>0</v>
      </c>
    </row>
    <row r="40" spans="1:83" x14ac:dyDescent="0.25">
      <c r="A40" s="48" t="s">
        <v>80</v>
      </c>
      <c r="B40" s="48" t="str">
        <f>'03_Consumption Forecast'!B76</f>
        <v>Useful [ktoe]</v>
      </c>
      <c r="C40" s="48" t="str">
        <f>'03_Consumption Forecast'!C76</f>
        <v>LPG</v>
      </c>
      <c r="D40" s="48">
        <f>'03_Consumption Forecast'!D76</f>
        <v>1.35</v>
      </c>
      <c r="E40" s="48">
        <f>'03_Consumption Forecast'!E76</f>
        <v>1.35</v>
      </c>
      <c r="F40" s="48">
        <f>'03_Consumption Forecast'!F76</f>
        <v>1.5840000000000001</v>
      </c>
      <c r="G40" s="48">
        <f>'03_Consumption Forecast'!G76</f>
        <v>1.5625396827</v>
      </c>
      <c r="H40" s="48">
        <f>'03_Consumption Forecast'!H76</f>
        <v>1.7337142858500001</v>
      </c>
      <c r="I40" s="48">
        <f>'03_Consumption Forecast'!I76</f>
        <v>1.89952380945</v>
      </c>
      <c r="J40" s="48">
        <f>'03_Consumption Forecast'!J76</f>
        <v>2.0599682539500002</v>
      </c>
      <c r="K40" s="48">
        <f>'03_Consumption Forecast'!K76</f>
        <v>1.8458730157500001</v>
      </c>
      <c r="L40" s="48">
        <f>'03_Consumption Forecast'!L76</f>
        <v>2.0009523811499998</v>
      </c>
      <c r="M40" s="48">
        <f>'03_Consumption Forecast'!M76</f>
        <v>1.9714444443000001</v>
      </c>
      <c r="N40" s="48">
        <f>'03_Consumption Forecast'!N76</f>
        <v>1.7653968252000001</v>
      </c>
      <c r="O40" s="48">
        <f>'03_Consumption Forecast'!O76</f>
        <v>1.56471428565</v>
      </c>
      <c r="P40" s="48">
        <f>'03_Consumption Forecast'!P76</f>
        <v>1.8829206351000001</v>
      </c>
      <c r="Q40" s="48">
        <f>'03_Consumption Forecast'!Q76</f>
        <v>2.3588888890500002</v>
      </c>
      <c r="R40" s="48">
        <f>'03_Consumption Forecast'!R76</f>
        <v>2.1555238095</v>
      </c>
      <c r="S40" s="48">
        <f>'03_Consumption Forecast'!S76</f>
        <v>2.2837777776000001</v>
      </c>
      <c r="T40" s="48">
        <f>'03_Consumption Forecast'!T76</f>
        <v>2.2462222221000001</v>
      </c>
      <c r="U40" s="48">
        <f>'03_Consumption Forecast'!U76</f>
        <v>2.8397142854999999</v>
      </c>
      <c r="V40" s="48">
        <f>'03_Consumption Forecast'!V76</f>
        <v>2.1711111111000001</v>
      </c>
      <c r="W40" s="48">
        <f>'03_Consumption Forecast'!W76</f>
        <v>1.9811587301999998</v>
      </c>
      <c r="X40" s="48">
        <f>'03_Consumption Forecast'!X76</f>
        <v>2.2457142855000001</v>
      </c>
      <c r="Y40" s="48">
        <f>'03_Consumption Forecast'!Y76</f>
        <v>2.2054761904500002</v>
      </c>
      <c r="Z40" s="48">
        <f>'03_Consumption Forecast'!Z76</f>
        <v>2.1652380953999999</v>
      </c>
      <c r="AA40" s="48">
        <f>'03_Consumption Forecast'!AA76</f>
        <v>3.6833333332499998</v>
      </c>
      <c r="AB40" s="48">
        <f>'03_Consumption Forecast'!AB76</f>
        <v>5.6666666655000002</v>
      </c>
      <c r="AC40" s="48">
        <f>'03_Consumption Forecast'!AC76</f>
        <v>6.0916666680000002</v>
      </c>
      <c r="AD40" s="48">
        <f>'03_Consumption Forecast'!AD76</f>
        <v>6.7999999994999998</v>
      </c>
      <c r="AE40" s="48">
        <f>'03_Consumption Forecast'!AE76</f>
        <v>5.2416666674999997</v>
      </c>
      <c r="AF40" s="48">
        <f>'03_Consumption Forecast'!AF76</f>
        <v>6.1390621036379276</v>
      </c>
      <c r="AG40" s="48">
        <f>'03_Consumption Forecast'!AG76</f>
        <v>6.2085292789881512</v>
      </c>
      <c r="AH40" s="48">
        <f>'03_Consumption Forecast'!AH76</f>
        <v>7.6164056424679307</v>
      </c>
      <c r="AI40" s="48">
        <f>'03_Consumption Forecast'!AI76</f>
        <v>8.186710033469387</v>
      </c>
      <c r="AJ40" s="48">
        <f>'03_Consumption Forecast'!AJ76</f>
        <v>8.2686718443117257</v>
      </c>
      <c r="AK40" s="48">
        <f>'03_Consumption Forecast'!AK76</f>
        <v>6.5366150245045089</v>
      </c>
      <c r="AL40" s="48">
        <f>'03_Consumption Forecast'!AL76</f>
        <v>7.3421059849226706</v>
      </c>
      <c r="AM40" s="48">
        <f>'03_Consumption Forecast'!AM76</f>
        <v>10.453325597488083</v>
      </c>
      <c r="AN40" s="48">
        <f>'03_Consumption Forecast'!AN76</f>
        <v>12.832472617132208</v>
      </c>
      <c r="AO40" s="48">
        <f>'03_Consumption Forecast'!AO76</f>
        <v>11.491423392815724</v>
      </c>
      <c r="AP40" s="48">
        <f>'03_Consumption Forecast'!AP76</f>
        <v>11.723402769819609</v>
      </c>
      <c r="AQ40" s="48">
        <f>'03_Consumption Forecast'!AQ76</f>
        <v>12.862691679946765</v>
      </c>
      <c r="AR40" s="48">
        <f>'03_Consumption Forecast'!AR76</f>
        <v>11.90551871002255</v>
      </c>
      <c r="AS40" s="48">
        <f>'03_Consumption Forecast'!AS76</f>
        <v>15.64215494218227</v>
      </c>
      <c r="AT40" s="48">
        <f>'03_Consumption Forecast'!AT76</f>
        <v>17.215286135351892</v>
      </c>
      <c r="AU40" s="48">
        <f>'03_Consumption Forecast'!AU76</f>
        <v>13.670000559895742</v>
      </c>
      <c r="AV40" s="48">
        <f>'03_Consumption Forecast'!AV76</f>
        <v>14.452590660420009</v>
      </c>
      <c r="AW40" s="48">
        <f>'03_Consumption Forecast'!AW76</f>
        <v>15.317616527155456</v>
      </c>
      <c r="AX40" s="48">
        <f>'03_Consumption Forecast'!AX76</f>
        <v>16.09611614323692</v>
      </c>
      <c r="AY40" s="48">
        <f>'03_Consumption Forecast'!AY76</f>
        <v>16.889731182763253</v>
      </c>
      <c r="AZ40" s="48">
        <f>'03_Consumption Forecast'!AZ76</f>
        <v>17.765406415105719</v>
      </c>
      <c r="BA40" s="48">
        <f>'03_Consumption Forecast'!BA76</f>
        <v>18.974854234952389</v>
      </c>
      <c r="BB40" s="48">
        <f>'03_Consumption Forecast'!BB76</f>
        <v>20.218529899272571</v>
      </c>
      <c r="BC40" s="48">
        <f>'03_Consumption Forecast'!BC76</f>
        <v>21.192725165626165</v>
      </c>
      <c r="BD40" s="48">
        <f>'03_Consumption Forecast'!BD76</f>
        <v>21.963562682290451</v>
      </c>
      <c r="BE40" s="48">
        <f>'03_Consumption Forecast'!BE76</f>
        <v>23.003704217776864</v>
      </c>
      <c r="BF40" s="48">
        <f>'03_Consumption Forecast'!BF76</f>
        <v>24.134773691716518</v>
      </c>
      <c r="BG40" s="48">
        <f>'03_Consumption Forecast'!BG76</f>
        <v>25.246338162581509</v>
      </c>
      <c r="BH40" s="48">
        <f>'03_Consumption Forecast'!BH76</f>
        <v>26.615902710476828</v>
      </c>
      <c r="BI40" s="48">
        <f>'03_Consumption Forecast'!BI76</f>
        <v>27.647271787009633</v>
      </c>
      <c r="BJ40" s="48">
        <f>'03_Consumption Forecast'!BJ76</f>
        <v>28.589552646447775</v>
      </c>
      <c r="BK40" s="48">
        <f>'03_Consumption Forecast'!BK76</f>
        <v>30.02900011247959</v>
      </c>
      <c r="BL40" s="48">
        <f>'03_Consumption Forecast'!BL76</f>
        <v>31.527737532640074</v>
      </c>
      <c r="BM40" s="48">
        <f>'03_Consumption Forecast'!BM76</f>
        <v>33.081189922686114</v>
      </c>
      <c r="BN40" s="48">
        <f>'03_Consumption Forecast'!BN76</f>
        <v>34.707863542692493</v>
      </c>
      <c r="BO40" s="48">
        <f>'03_Consumption Forecast'!BO76</f>
        <v>36.414225902493669</v>
      </c>
      <c r="BP40" s="48">
        <f>'03_Consumption Forecast'!BP76</f>
        <v>38.198144919048509</v>
      </c>
      <c r="BQ40" s="48">
        <f>'03_Consumption Forecast'!BQ76</f>
        <v>40.022054533633636</v>
      </c>
      <c r="BR40" s="48">
        <f>'03_Consumption Forecast'!BR76</f>
        <v>41.885856652884364</v>
      </c>
      <c r="BS40" s="48">
        <f>'03_Consumption Forecast'!BS76</f>
        <v>43.831893751418079</v>
      </c>
      <c r="BT40" s="48">
        <f>'03_Consumption Forecast'!BT76</f>
        <v>45.898227585165664</v>
      </c>
      <c r="BU40" s="48">
        <f>'03_Consumption Forecast'!BU76</f>
        <v>48.061311891351487</v>
      </c>
      <c r="BV40" s="48">
        <f>'03_Consumption Forecast'!BV76</f>
        <v>50.31977441736808</v>
      </c>
      <c r="BW40" s="48">
        <f>'03_Consumption Forecast'!BW76</f>
        <v>52.687518321553391</v>
      </c>
      <c r="BX40" s="48">
        <f>'03_Consumption Forecast'!BX76</f>
        <v>55.141286576271625</v>
      </c>
      <c r="BY40" s="48">
        <f>'03_Consumption Forecast'!BY76</f>
        <v>57.738432484309001</v>
      </c>
      <c r="BZ40" s="48">
        <f>'03_Consumption Forecast'!BZ76</f>
        <v>60.508210230791789</v>
      </c>
      <c r="CA40" s="48">
        <f>'03_Consumption Forecast'!CA76</f>
        <v>63.401355944641374</v>
      </c>
      <c r="CB40" s="48">
        <f>'03_Consumption Forecast'!CB76</f>
        <v>66.424038836891498</v>
      </c>
      <c r="CC40" s="48">
        <f>'03_Consumption Forecast'!CC76</f>
        <v>69.583790536313785</v>
      </c>
      <c r="CD40" s="48">
        <f>'03_Consumption Forecast'!CD76</f>
        <v>72.88643846706745</v>
      </c>
      <c r="CE40" s="48">
        <f>'03_Consumption Forecast'!CE76</f>
        <v>76.337588909404673</v>
      </c>
    </row>
    <row r="41" spans="1:83" x14ac:dyDescent="0.25">
      <c r="A41" s="48" t="s">
        <v>80</v>
      </c>
      <c r="B41" s="48" t="str">
        <f>'03_Consumption Forecast'!B77</f>
        <v>Primary [ktoe]</v>
      </c>
      <c r="C41" s="48" t="str">
        <f>'03_Consumption Forecast'!C77</f>
        <v>LPG</v>
      </c>
      <c r="D41" s="48">
        <f>'03_Consumption Forecast'!D77</f>
        <v>3.2</v>
      </c>
      <c r="E41" s="48">
        <f>'03_Consumption Forecast'!E77</f>
        <v>3.2</v>
      </c>
      <c r="F41" s="48">
        <f>'03_Consumption Forecast'!F77</f>
        <v>3.754666666666667</v>
      </c>
      <c r="G41" s="48">
        <f>'03_Consumption Forecast'!G77</f>
        <v>3.7037977664000001</v>
      </c>
      <c r="H41" s="48">
        <f>'03_Consumption Forecast'!H77</f>
        <v>4.109544973866667</v>
      </c>
      <c r="I41" s="48">
        <f>'03_Consumption Forecast'!I77</f>
        <v>4.5025749557333334</v>
      </c>
      <c r="J41" s="48">
        <f>'03_Consumption Forecast'!J77</f>
        <v>4.8828877130666672</v>
      </c>
      <c r="K41" s="48">
        <f>'03_Consumption Forecast'!K77</f>
        <v>4.3754027039999999</v>
      </c>
      <c r="L41" s="48">
        <f>'03_Consumption Forecast'!L77</f>
        <v>4.7429982367999992</v>
      </c>
      <c r="M41" s="48">
        <f>'03_Consumption Forecast'!M77</f>
        <v>4.6730534976000007</v>
      </c>
      <c r="N41" s="48">
        <f>'03_Consumption Forecast'!N77</f>
        <v>4.1846443263999999</v>
      </c>
      <c r="O41" s="48">
        <f>'03_Consumption Forecast'!O77</f>
        <v>3.7089523808</v>
      </c>
      <c r="P41" s="48">
        <f>'03_Consumption Forecast'!P77</f>
        <v>4.4632192831999999</v>
      </c>
      <c r="Q41" s="48">
        <f>'03_Consumption Forecast'!Q77</f>
        <v>5.5914403296000001</v>
      </c>
      <c r="R41" s="48">
        <f>'03_Consumption Forecast'!R77</f>
        <v>5.1093897706666667</v>
      </c>
      <c r="S41" s="48">
        <f>'03_Consumption Forecast'!S77</f>
        <v>5.4133991765333338</v>
      </c>
      <c r="T41" s="48">
        <f>'03_Consumption Forecast'!T77</f>
        <v>5.3243786005333336</v>
      </c>
      <c r="U41" s="48">
        <f>'03_Consumption Forecast'!U77</f>
        <v>6.7311746026666661</v>
      </c>
      <c r="V41" s="48">
        <f>'03_Consumption Forecast'!V77</f>
        <v>5.146337448533334</v>
      </c>
      <c r="W41" s="48">
        <f>'03_Consumption Forecast'!W77</f>
        <v>4.6960799530666657</v>
      </c>
      <c r="X41" s="48">
        <f>'03_Consumption Forecast'!X77</f>
        <v>5.3231746026666666</v>
      </c>
      <c r="Y41" s="48">
        <f>'03_Consumption Forecast'!Y77</f>
        <v>5.2277954144000001</v>
      </c>
      <c r="Z41" s="48">
        <f>'03_Consumption Forecast'!Z77</f>
        <v>5.1324162261333335</v>
      </c>
      <c r="AA41" s="48">
        <f>'03_Consumption Forecast'!AA77</f>
        <v>8.7308641973333323</v>
      </c>
      <c r="AB41" s="48">
        <f>'03_Consumption Forecast'!AB77</f>
        <v>13.432098762666667</v>
      </c>
      <c r="AC41" s="48">
        <f>'03_Consumption Forecast'!AC77</f>
        <v>14.439506176</v>
      </c>
      <c r="AD41" s="48">
        <f>'03_Consumption Forecast'!AD77</f>
        <v>16.118518517333332</v>
      </c>
      <c r="AE41" s="48">
        <f>'03_Consumption Forecast'!AE77</f>
        <v>12.424691359999999</v>
      </c>
      <c r="AF41" s="48">
        <f>'03_Consumption Forecast'!AF77</f>
        <v>14.551850912326939</v>
      </c>
      <c r="AG41" s="48">
        <f>'03_Consumption Forecast'!AG77</f>
        <v>14.716513846490432</v>
      </c>
      <c r="AH41" s="48">
        <f>'03_Consumption Forecast'!AH77</f>
        <v>18.053702263627688</v>
      </c>
      <c r="AI41" s="48">
        <f>'03_Consumption Forecast'!AI77</f>
        <v>19.405534894149657</v>
      </c>
      <c r="AJ41" s="48">
        <f>'03_Consumption Forecast'!AJ77</f>
        <v>19.59981474207224</v>
      </c>
      <c r="AK41" s="48">
        <f>'03_Consumption Forecast'!AK77</f>
        <v>15.49419857660328</v>
      </c>
      <c r="AL41" s="48">
        <f>'03_Consumption Forecast'!AL77</f>
        <v>17.403510482779662</v>
      </c>
      <c r="AM41" s="48">
        <f>'03_Consumption Forecast'!AM77</f>
        <v>24.778253268119901</v>
      </c>
      <c r="AN41" s="48">
        <f>'03_Consumption Forecast'!AN77</f>
        <v>30.417712870239306</v>
      </c>
      <c r="AO41" s="48">
        <f>'03_Consumption Forecast'!AO77</f>
        <v>27.238929523711345</v>
      </c>
      <c r="AP41" s="48">
        <f>'03_Consumption Forecast'!AP77</f>
        <v>27.788806565498334</v>
      </c>
      <c r="AQ41" s="48">
        <f>'03_Consumption Forecast'!AQ77</f>
        <v>30.489343241355296</v>
      </c>
      <c r="AR41" s="48">
        <f>'03_Consumption Forecast'!AR77</f>
        <v>28.220488794127526</v>
      </c>
      <c r="AS41" s="48">
        <f>'03_Consumption Forecast'!AS77</f>
        <v>37.077700603691305</v>
      </c>
      <c r="AT41" s="48">
        <f>'03_Consumption Forecast'!AT77</f>
        <v>40.806604172685965</v>
      </c>
      <c r="AU41" s="48">
        <f>'03_Consumption Forecast'!AU77</f>
        <v>32.402964290123244</v>
      </c>
      <c r="AV41" s="48">
        <f>'03_Consumption Forecast'!AV77</f>
        <v>34.257992676551133</v>
      </c>
      <c r="AW41" s="48">
        <f>'03_Consumption Forecast'!AW77</f>
        <v>36.308424360664787</v>
      </c>
      <c r="AX41" s="48">
        <f>'03_Consumption Forecast'!AX77</f>
        <v>38.153756783968994</v>
      </c>
      <c r="AY41" s="48">
        <f>'03_Consumption Forecast'!AY77</f>
        <v>40.034918359142523</v>
      </c>
      <c r="AZ41" s="48">
        <f>'03_Consumption Forecast'!AZ77</f>
        <v>42.110592983954298</v>
      </c>
      <c r="BA41" s="48">
        <f>'03_Consumption Forecast'!BA77</f>
        <v>44.977432260627886</v>
      </c>
      <c r="BB41" s="48">
        <f>'03_Consumption Forecast'!BB77</f>
        <v>47.92540420568313</v>
      </c>
      <c r="BC41" s="48">
        <f>'03_Consumption Forecast'!BC77</f>
        <v>50.234607800002763</v>
      </c>
      <c r="BD41" s="48">
        <f>'03_Consumption Forecast'!BD77</f>
        <v>52.061778209873665</v>
      </c>
      <c r="BE41" s="48">
        <f>'03_Consumption Forecast'!BE77</f>
        <v>54.527298886582194</v>
      </c>
      <c r="BF41" s="48">
        <f>'03_Consumption Forecast'!BF77</f>
        <v>57.208352454439151</v>
      </c>
      <c r="BG41" s="48">
        <f>'03_Consumption Forecast'!BG77</f>
        <v>59.843171940933949</v>
      </c>
      <c r="BH41" s="48">
        <f>'03_Consumption Forecast'!BH77</f>
        <v>63.0895471655747</v>
      </c>
      <c r="BI41" s="48">
        <f>'03_Consumption Forecast'!BI77</f>
        <v>65.534273865504318</v>
      </c>
      <c r="BJ41" s="48">
        <f>'03_Consumption Forecast'!BJ77</f>
        <v>67.767828495283609</v>
      </c>
      <c r="BK41" s="48">
        <f>'03_Consumption Forecast'!BK77</f>
        <v>71.179852118470137</v>
      </c>
      <c r="BL41" s="48">
        <f>'03_Consumption Forecast'!BL77</f>
        <v>74.732414892183883</v>
      </c>
      <c r="BM41" s="48">
        <f>'03_Consumption Forecast'!BM77</f>
        <v>78.414672409330052</v>
      </c>
      <c r="BN41" s="48">
        <f>'03_Consumption Forecast'!BN77</f>
        <v>82.270491360456276</v>
      </c>
      <c r="BO41" s="48">
        <f>'03_Consumption Forecast'!BO77</f>
        <v>86.315202139244249</v>
      </c>
      <c r="BP41" s="48">
        <f>'03_Consumption Forecast'!BP77</f>
        <v>90.543750919226099</v>
      </c>
      <c r="BQ41" s="48">
        <f>'03_Consumption Forecast'!BQ77</f>
        <v>94.86709222787232</v>
      </c>
      <c r="BR41" s="48">
        <f>'03_Consumption Forecast'!BR77</f>
        <v>99.284993547577756</v>
      </c>
      <c r="BS41" s="48">
        <f>'03_Consumption Forecast'!BS77</f>
        <v>103.8978222255836</v>
      </c>
      <c r="BT41" s="48">
        <f>'03_Consumption Forecast'!BT77</f>
        <v>108.79579872039268</v>
      </c>
      <c r="BU41" s="48">
        <f>'03_Consumption Forecast'!BU77</f>
        <v>113.9231096683887</v>
      </c>
      <c r="BV41" s="48">
        <f>'03_Consumption Forecast'!BV77</f>
        <v>119.27650232265026</v>
      </c>
      <c r="BW41" s="48">
        <f>'03_Consumption Forecast'!BW77</f>
        <v>124.88893231775619</v>
      </c>
      <c r="BX41" s="48">
        <f>'03_Consumption Forecast'!BX77</f>
        <v>130.70527188449572</v>
      </c>
      <c r="BY41" s="48">
        <f>'03_Consumption Forecast'!BY77</f>
        <v>136.86146959243615</v>
      </c>
      <c r="BZ41" s="48">
        <f>'03_Consumption Forecast'!BZ77</f>
        <v>143.42686869521017</v>
      </c>
      <c r="CA41" s="48">
        <f>'03_Consumption Forecast'!CA77</f>
        <v>150.28469557248326</v>
      </c>
      <c r="CB41" s="48">
        <f>'03_Consumption Forecast'!CB77</f>
        <v>157.44957353929837</v>
      </c>
      <c r="CC41" s="48">
        <f>'03_Consumption Forecast'!CC77</f>
        <v>164.93935534533637</v>
      </c>
      <c r="CD41" s="48">
        <f>'03_Consumption Forecast'!CD77</f>
        <v>172.76785414415988</v>
      </c>
      <c r="CE41" s="48">
        <f>'03_Consumption Forecast'!CE77</f>
        <v>180.94835889636664</v>
      </c>
    </row>
    <row r="42" spans="1:83" x14ac:dyDescent="0.25">
      <c r="A42" s="48" t="s">
        <v>80</v>
      </c>
      <c r="B42" s="48" t="str">
        <f>'03_Consumption Forecast'!B79</f>
        <v>Useful [ktoe]</v>
      </c>
      <c r="C42" s="48" t="str">
        <f>'03_Consumption Forecast'!C79</f>
        <v>Wood</v>
      </c>
      <c r="D42" s="48">
        <f>'03_Consumption Forecast'!D79</f>
        <v>102.12</v>
      </c>
      <c r="E42" s="48">
        <f>'03_Consumption Forecast'!E79</f>
        <v>104.04</v>
      </c>
      <c r="F42" s="48">
        <f>'03_Consumption Forecast'!F79</f>
        <v>105.96</v>
      </c>
      <c r="G42" s="48">
        <f>'03_Consumption Forecast'!G79</f>
        <v>107.88</v>
      </c>
      <c r="H42" s="48">
        <f>'03_Consumption Forecast'!H79</f>
        <v>109.8</v>
      </c>
      <c r="I42" s="48">
        <f>'03_Consumption Forecast'!I79</f>
        <v>111.84</v>
      </c>
      <c r="J42" s="48">
        <f>'03_Consumption Forecast'!J79</f>
        <v>113.88</v>
      </c>
      <c r="K42" s="48">
        <f>'03_Consumption Forecast'!K79</f>
        <v>115.92</v>
      </c>
      <c r="L42" s="48">
        <f>'03_Consumption Forecast'!L79</f>
        <v>117.96</v>
      </c>
      <c r="M42" s="48">
        <f>'03_Consumption Forecast'!M79</f>
        <v>120.12</v>
      </c>
      <c r="N42" s="48">
        <f>'03_Consumption Forecast'!N79</f>
        <v>122.4</v>
      </c>
      <c r="O42" s="48">
        <f>'03_Consumption Forecast'!O79</f>
        <v>124.56</v>
      </c>
      <c r="P42" s="48">
        <f>'03_Consumption Forecast'!P79</f>
        <v>126.83999999999999</v>
      </c>
      <c r="Q42" s="48">
        <f>'03_Consumption Forecast'!Q79</f>
        <v>129.12</v>
      </c>
      <c r="R42" s="48">
        <f>'03_Consumption Forecast'!R79</f>
        <v>131.52000000000001</v>
      </c>
      <c r="S42" s="48">
        <f>'03_Consumption Forecast'!S79</f>
        <v>133.91999999999999</v>
      </c>
      <c r="T42" s="48">
        <f>'03_Consumption Forecast'!T79</f>
        <v>136.32</v>
      </c>
      <c r="U42" s="48">
        <f>'03_Consumption Forecast'!U79</f>
        <v>138.84</v>
      </c>
      <c r="V42" s="48">
        <f>'03_Consumption Forecast'!V79</f>
        <v>141.36000000000001</v>
      </c>
      <c r="W42" s="48">
        <f>'03_Consumption Forecast'!W79</f>
        <v>146.20833293000001</v>
      </c>
      <c r="X42" s="48">
        <f>'03_Consumption Forecast'!X79</f>
        <v>146.47333339100001</v>
      </c>
      <c r="Y42" s="48">
        <f>'03_Consumption Forecast'!Y79</f>
        <v>146.73857194799999</v>
      </c>
      <c r="Z42" s="48">
        <f>'03_Consumption Forecast'!Z79</f>
        <v>147.004047388</v>
      </c>
      <c r="AA42" s="48">
        <f>'03_Consumption Forecast'!AA79</f>
        <v>147.39107165999999</v>
      </c>
      <c r="AB42" s="48">
        <f>'03_Consumption Forecast'!AB79</f>
        <v>147.89999947800001</v>
      </c>
      <c r="AC42" s="48">
        <f>'03_Consumption Forecast'!AC79</f>
        <v>148.40964279900001</v>
      </c>
      <c r="AD42" s="48">
        <f>'03_Consumption Forecast'!AD79</f>
        <v>170.21166713299999</v>
      </c>
      <c r="AE42" s="48">
        <f>'03_Consumption Forecast'!AE79</f>
        <v>170.86535674199999</v>
      </c>
      <c r="AF42" s="48">
        <f>'03_Consumption Forecast'!AF79</f>
        <v>120.88757483091581</v>
      </c>
      <c r="AG42" s="48">
        <f>'03_Consumption Forecast'!AG79</f>
        <v>127.32036287813925</v>
      </c>
      <c r="AH42" s="48">
        <f>'03_Consumption Forecast'!AH79</f>
        <v>132.79427234042004</v>
      </c>
      <c r="AI42" s="48">
        <f>'03_Consumption Forecast'!AI79</f>
        <v>138.27562633767363</v>
      </c>
      <c r="AJ42" s="48">
        <f>'03_Consumption Forecast'!AJ79</f>
        <v>146.79201483912297</v>
      </c>
      <c r="AK42" s="48">
        <f>'03_Consumption Forecast'!AK79</f>
        <v>156.84244606019431</v>
      </c>
      <c r="AL42" s="48">
        <f>'03_Consumption Forecast'!AL79</f>
        <v>162.85708881859233</v>
      </c>
      <c r="AM42" s="48">
        <f>'03_Consumption Forecast'!AM79</f>
        <v>170.26632549800567</v>
      </c>
      <c r="AN42" s="48">
        <f>'03_Consumption Forecast'!AN79</f>
        <v>174.96320477572834</v>
      </c>
      <c r="AO42" s="48">
        <f>'03_Consumption Forecast'!AO79</f>
        <v>184.5249230322346</v>
      </c>
      <c r="AP42" s="48">
        <f>'03_Consumption Forecast'!AP79</f>
        <v>193.38917642990643</v>
      </c>
      <c r="AQ42" s="48">
        <f>'03_Consumption Forecast'!AQ79</f>
        <v>202.44000895032883</v>
      </c>
      <c r="AR42" s="48">
        <f>'03_Consumption Forecast'!AR79</f>
        <v>216.56326400068576</v>
      </c>
      <c r="AS42" s="48">
        <f>'03_Consumption Forecast'!AS79</f>
        <v>225.08481564264761</v>
      </c>
      <c r="AT42" s="48">
        <f>'03_Consumption Forecast'!AT79</f>
        <v>235.70847619122443</v>
      </c>
      <c r="AU42" s="48">
        <f>'03_Consumption Forecast'!AU79</f>
        <v>238.19909158911526</v>
      </c>
      <c r="AV42" s="48">
        <f>'03_Consumption Forecast'!AV79</f>
        <v>249.28018403072812</v>
      </c>
      <c r="AW42" s="48">
        <f>'03_Consumption Forecast'!AW79</f>
        <v>260.85775096192123</v>
      </c>
      <c r="AX42" s="48">
        <f>'03_Consumption Forecast'!AX79</f>
        <v>273.42740645082478</v>
      </c>
      <c r="AY42" s="48">
        <f>'03_Consumption Forecast'!AY79</f>
        <v>286.66374985994867</v>
      </c>
      <c r="AZ42" s="48">
        <f>'03_Consumption Forecast'!AZ79</f>
        <v>300.43490904686348</v>
      </c>
      <c r="BA42" s="48">
        <f>'03_Consumption Forecast'!BA79</f>
        <v>314.55660977875061</v>
      </c>
      <c r="BB42" s="48">
        <f>'03_Consumption Forecast'!BB79</f>
        <v>329.56584657505056</v>
      </c>
      <c r="BC42" s="48">
        <f>'03_Consumption Forecast'!BC79</f>
        <v>345.44933289779118</v>
      </c>
      <c r="BD42" s="48">
        <f>'03_Consumption Forecast'!BD79</f>
        <v>362.57252963325789</v>
      </c>
      <c r="BE42" s="48">
        <f>'03_Consumption Forecast'!BE79</f>
        <v>380.22067458028886</v>
      </c>
      <c r="BF42" s="48">
        <f>'03_Consumption Forecast'!BF79</f>
        <v>398.70953755585941</v>
      </c>
      <c r="BG42" s="48">
        <f>'03_Consumption Forecast'!BG79</f>
        <v>418.19041024431931</v>
      </c>
      <c r="BH42" s="48">
        <f>'03_Consumption Forecast'!BH79</f>
        <v>438.0598785416405</v>
      </c>
      <c r="BI42" s="48">
        <f>'03_Consumption Forecast'!BI79</f>
        <v>459.17335148235122</v>
      </c>
      <c r="BJ42" s="48">
        <f>'03_Consumption Forecast'!BJ79</f>
        <v>481.49946056084576</v>
      </c>
      <c r="BK42" s="48">
        <f>'03_Consumption Forecast'!BK79</f>
        <v>504.62806534957156</v>
      </c>
      <c r="BL42" s="48">
        <f>'03_Consumption Forecast'!BL79</f>
        <v>528.91805910412802</v>
      </c>
      <c r="BM42" s="48">
        <f>'03_Consumption Forecast'!BM79</f>
        <v>554.43614085314402</v>
      </c>
      <c r="BN42" s="48">
        <f>'03_Consumption Forecast'!BN79</f>
        <v>581.18754917466595</v>
      </c>
      <c r="BO42" s="48">
        <f>'03_Consumption Forecast'!BO79</f>
        <v>609.22362072861029</v>
      </c>
      <c r="BP42" s="48">
        <f>'03_Consumption Forecast'!BP79</f>
        <v>638.62014095998131</v>
      </c>
      <c r="BQ42" s="48">
        <f>'03_Consumption Forecast'!BQ79</f>
        <v>669.48753381313566</v>
      </c>
      <c r="BR42" s="48">
        <f>'03_Consumption Forecast'!BR79</f>
        <v>701.87410250450921</v>
      </c>
      <c r="BS42" s="48">
        <f>'03_Consumption Forecast'!BS79</f>
        <v>735.83566777735336</v>
      </c>
      <c r="BT42" s="48">
        <f>'03_Consumption Forecast'!BT79</f>
        <v>771.38350786111062</v>
      </c>
      <c r="BU42" s="48">
        <f>'03_Consumption Forecast'!BU79</f>
        <v>808.63013142195632</v>
      </c>
      <c r="BV42" s="48">
        <f>'03_Consumption Forecast'!BV79</f>
        <v>847.65709328187415</v>
      </c>
      <c r="BW42" s="48">
        <f>'03_Consumption Forecast'!BW79</f>
        <v>888.53435773895353</v>
      </c>
      <c r="BX42" s="48">
        <f>'03_Consumption Forecast'!BX79</f>
        <v>931.42443243885839</v>
      </c>
      <c r="BY42" s="48">
        <f>'03_Consumption Forecast'!BY79</f>
        <v>976.38929996449144</v>
      </c>
      <c r="BZ42" s="48">
        <f>'03_Consumption Forecast'!BZ79</f>
        <v>1023.5025909045353</v>
      </c>
      <c r="CA42" s="48">
        <f>'03_Consumption Forecast'!CA79</f>
        <v>1072.9038932051521</v>
      </c>
      <c r="CB42" s="48">
        <f>'03_Consumption Forecast'!CB79</f>
        <v>1124.6989864616526</v>
      </c>
      <c r="CC42" s="48">
        <f>'03_Consumption Forecast'!CC79</f>
        <v>1178.9967227772586</v>
      </c>
      <c r="CD42" s="48">
        <f>'03_Consumption Forecast'!CD79</f>
        <v>1235.9179776968394</v>
      </c>
      <c r="CE42" s="48">
        <f>'03_Consumption Forecast'!CE79</f>
        <v>1295.590615609425</v>
      </c>
    </row>
    <row r="43" spans="1:83" x14ac:dyDescent="0.25">
      <c r="A43" s="48" t="s">
        <v>80</v>
      </c>
      <c r="B43" s="48" t="str">
        <f>'03_Consumption Forecast'!B80</f>
        <v>Primary [ktoe]</v>
      </c>
      <c r="C43" s="48" t="str">
        <f>'03_Consumption Forecast'!C80</f>
        <v>Wood</v>
      </c>
      <c r="D43" s="48">
        <f>'03_Consumption Forecast'!D80</f>
        <v>816.96</v>
      </c>
      <c r="E43" s="48">
        <f>'03_Consumption Forecast'!E80</f>
        <v>832.32</v>
      </c>
      <c r="F43" s="48">
        <f>'03_Consumption Forecast'!F80</f>
        <v>847.68</v>
      </c>
      <c r="G43" s="48">
        <f>'03_Consumption Forecast'!G80</f>
        <v>863.04</v>
      </c>
      <c r="H43" s="48">
        <f>'03_Consumption Forecast'!H80</f>
        <v>878.4</v>
      </c>
      <c r="I43" s="48">
        <f>'03_Consumption Forecast'!I80</f>
        <v>894.72</v>
      </c>
      <c r="J43" s="48">
        <f>'03_Consumption Forecast'!J80</f>
        <v>911.04</v>
      </c>
      <c r="K43" s="48">
        <f>'03_Consumption Forecast'!K80</f>
        <v>927.36</v>
      </c>
      <c r="L43" s="48">
        <f>'03_Consumption Forecast'!L80</f>
        <v>943.68</v>
      </c>
      <c r="M43" s="48">
        <f>'03_Consumption Forecast'!M80</f>
        <v>960.96</v>
      </c>
      <c r="N43" s="48">
        <f>'03_Consumption Forecast'!N80</f>
        <v>979.2</v>
      </c>
      <c r="O43" s="48">
        <f>'03_Consumption Forecast'!O80</f>
        <v>996.48</v>
      </c>
      <c r="P43" s="48">
        <f>'03_Consumption Forecast'!P80</f>
        <v>1014.7199999999999</v>
      </c>
      <c r="Q43" s="48">
        <f>'03_Consumption Forecast'!Q80</f>
        <v>1032.96</v>
      </c>
      <c r="R43" s="48">
        <f>'03_Consumption Forecast'!R80</f>
        <v>1052.1600000000001</v>
      </c>
      <c r="S43" s="48">
        <f>'03_Consumption Forecast'!S80</f>
        <v>1071.3599999999999</v>
      </c>
      <c r="T43" s="48">
        <f>'03_Consumption Forecast'!T80</f>
        <v>1090.56</v>
      </c>
      <c r="U43" s="48">
        <f>'03_Consumption Forecast'!U80</f>
        <v>1110.72</v>
      </c>
      <c r="V43" s="48">
        <f>'03_Consumption Forecast'!V80</f>
        <v>1130.8800000000001</v>
      </c>
      <c r="W43" s="48">
        <f>'03_Consumption Forecast'!W80</f>
        <v>1162.3824003975092</v>
      </c>
      <c r="X43" s="48">
        <f>'03_Consumption Forecast'!X80</f>
        <v>1163.4541195290872</v>
      </c>
      <c r="Y43" s="48">
        <f>'03_Consumption Forecast'!Y80</f>
        <v>1164.5258246539313</v>
      </c>
      <c r="Z43" s="48">
        <f>'03_Consumption Forecast'!Z80</f>
        <v>1165.5975061914289</v>
      </c>
      <c r="AA43" s="48">
        <f>'03_Consumption Forecast'!AA80</f>
        <v>1167.6301959220625</v>
      </c>
      <c r="AB43" s="48">
        <f>'03_Consumption Forecast'!AB80</f>
        <v>1170.6241478358211</v>
      </c>
      <c r="AC43" s="48">
        <f>'03_Consumption Forecast'!AC80</f>
        <v>1173.6184589930524</v>
      </c>
      <c r="AD43" s="48">
        <f>'03_Consumption Forecast'!AD80</f>
        <v>1344.8380337081908</v>
      </c>
      <c r="AE43" s="48">
        <f>'03_Consumption Forecast'!AE80</f>
        <v>1348.8102590290387</v>
      </c>
      <c r="AF43" s="48">
        <f>'03_Consumption Forecast'!AF80</f>
        <v>953.4436533648435</v>
      </c>
      <c r="AG43" s="48">
        <f>'03_Consumption Forecast'!AG80</f>
        <v>1003.2937280027483</v>
      </c>
      <c r="AH43" s="48">
        <f>'03_Consumption Forecast'!AH80</f>
        <v>1045.5065868664269</v>
      </c>
      <c r="AI43" s="48">
        <f>'03_Consumption Forecast'!AI80</f>
        <v>1087.7036889072149</v>
      </c>
      <c r="AJ43" s="48">
        <f>'03_Consumption Forecast'!AJ80</f>
        <v>1153.6797573434067</v>
      </c>
      <c r="AK43" s="48">
        <f>'03_Consumption Forecast'!AK80</f>
        <v>1231.5857562637952</v>
      </c>
      <c r="AL43" s="48">
        <f>'03_Consumption Forecast'!AL80</f>
        <v>1271.9690618306183</v>
      </c>
      <c r="AM43" s="48">
        <f>'03_Consumption Forecast'!AM80</f>
        <v>1322.7565506594167</v>
      </c>
      <c r="AN43" s="48">
        <f>'03_Consumption Forecast'!AN80</f>
        <v>1352.0460161369977</v>
      </c>
      <c r="AO43" s="48">
        <f>'03_Consumption Forecast'!AO80</f>
        <v>1418.4223152820546</v>
      </c>
      <c r="AP43" s="48">
        <f>'03_Consumption Forecast'!AP80</f>
        <v>1478.7696093281359</v>
      </c>
      <c r="AQ43" s="48">
        <f>'03_Consumption Forecast'!AQ80</f>
        <v>1539.9068856162694</v>
      </c>
      <c r="AR43" s="48">
        <f>'03_Consumption Forecast'!AR80</f>
        <v>1638.7943863462528</v>
      </c>
      <c r="AS43" s="48">
        <f>'03_Consumption Forecast'!AS80</f>
        <v>1694.4904565318516</v>
      </c>
      <c r="AT43" s="48">
        <f>'03_Consumption Forecast'!AT80</f>
        <v>1753.7833049942296</v>
      </c>
      <c r="AU43" s="48">
        <f>'03_Consumption Forecast'!AU80</f>
        <v>1732.0506227492463</v>
      </c>
      <c r="AV43" s="48">
        <f>'03_Consumption Forecast'!AV80</f>
        <v>1772.3610317326941</v>
      </c>
      <c r="AW43" s="48">
        <f>'03_Consumption Forecast'!AW80</f>
        <v>1814.3726568898196</v>
      </c>
      <c r="AX43" s="48">
        <f>'03_Consumption Forecast'!AX80</f>
        <v>1861.3508313733655</v>
      </c>
      <c r="AY43" s="48">
        <f>'03_Consumption Forecast'!AY80</f>
        <v>1910.8162327625025</v>
      </c>
      <c r="AZ43" s="48">
        <f>'03_Consumption Forecast'!AZ80</f>
        <v>1961.7555475670526</v>
      </c>
      <c r="BA43" s="48">
        <f>'03_Consumption Forecast'!BA80</f>
        <v>2012.9011694593171</v>
      </c>
      <c r="BB43" s="48">
        <f>'03_Consumption Forecast'!BB80</f>
        <v>2067.6099300184596</v>
      </c>
      <c r="BC43" s="48">
        <f>'03_Consumption Forecast'!BC80</f>
        <v>2125.5945781311566</v>
      </c>
      <c r="BD43" s="48">
        <f>'03_Consumption Forecast'!BD80</f>
        <v>2188.876059984098</v>
      </c>
      <c r="BE43" s="48">
        <f>'03_Consumption Forecast'!BE80</f>
        <v>2252.9250143281474</v>
      </c>
      <c r="BF43" s="48">
        <f>'03_Consumption Forecast'!BF80</f>
        <v>2319.5366178564141</v>
      </c>
      <c r="BG43" s="48">
        <f>'03_Consumption Forecast'!BG80</f>
        <v>2389.4380719994765</v>
      </c>
      <c r="BH43" s="48">
        <f>'03_Consumption Forecast'!BH80</f>
        <v>2459.0689868371001</v>
      </c>
      <c r="BI43" s="48">
        <f>'03_Consumption Forecast'!BI80</f>
        <v>2533.1624627015849</v>
      </c>
      <c r="BJ43" s="48">
        <f>'03_Consumption Forecast'!BJ80</f>
        <v>2611.3215350538353</v>
      </c>
      <c r="BK43" s="48">
        <f>'03_Consumption Forecast'!BK80</f>
        <v>2691.1557246950333</v>
      </c>
      <c r="BL43" s="48">
        <f>'03_Consumption Forecast'!BL80</f>
        <v>2774.46526409957</v>
      </c>
      <c r="BM43" s="48">
        <f>'03_Consumption Forecast'!BM80</f>
        <v>2861.4262695372317</v>
      </c>
      <c r="BN43" s="48">
        <f>'03_Consumption Forecast'!BN80</f>
        <v>2951.8915165087074</v>
      </c>
      <c r="BO43" s="48">
        <f>'03_Consumption Forecast'!BO80</f>
        <v>3045.9534575102116</v>
      </c>
      <c r="BP43" s="48">
        <f>'03_Consumption Forecast'!BP80</f>
        <v>3143.8192144118279</v>
      </c>
      <c r="BQ43" s="48">
        <f>'03_Consumption Forecast'!BQ80</f>
        <v>3245.8512960697635</v>
      </c>
      <c r="BR43" s="48">
        <f>'03_Consumption Forecast'!BR80</f>
        <v>3352.0938910402247</v>
      </c>
      <c r="BS43" s="48">
        <f>'03_Consumption Forecast'!BS80</f>
        <v>3462.6239644607595</v>
      </c>
      <c r="BT43" s="48">
        <f>'03_Consumption Forecast'!BT80</f>
        <v>3577.3074539833897</v>
      </c>
      <c r="BU43" s="48">
        <f>'03_Consumption Forecast'!BU80</f>
        <v>3696.480709490038</v>
      </c>
      <c r="BV43" s="48">
        <f>'03_Consumption Forecast'!BV80</f>
        <v>3820.3216297297463</v>
      </c>
      <c r="BW43" s="48">
        <f>'03_Consumption Forecast'!BW80</f>
        <v>3948.9467203600229</v>
      </c>
      <c r="BX43" s="48">
        <f>'03_Consumption Forecast'!BX80</f>
        <v>4082.8717657375769</v>
      </c>
      <c r="BY43" s="48">
        <f>'03_Consumption Forecast'!BY80</f>
        <v>4222.1499811469967</v>
      </c>
      <c r="BZ43" s="48">
        <f>'03_Consumption Forecast'!BZ80</f>
        <v>4366.8814418205466</v>
      </c>
      <c r="CA43" s="48">
        <f>'03_Consumption Forecast'!CA80</f>
        <v>4517.4386691008476</v>
      </c>
      <c r="CB43" s="48">
        <f>'03_Consumption Forecast'!CB80</f>
        <v>4674.034335865882</v>
      </c>
      <c r="CC43" s="48">
        <f>'03_Consumption Forecast'!CC80</f>
        <v>4836.8828162015498</v>
      </c>
      <c r="CD43" s="48">
        <f>'03_Consumption Forecast'!CD80</f>
        <v>5006.2363346013999</v>
      </c>
      <c r="CE43" s="48">
        <f>'03_Consumption Forecast'!CE80</f>
        <v>5182.3624624376998</v>
      </c>
    </row>
    <row r="44" spans="1:83" x14ac:dyDescent="0.25">
      <c r="A44" s="48" t="s">
        <v>80</v>
      </c>
      <c r="B44" s="48" t="str">
        <f>'03_Consumption Forecast'!B82</f>
        <v>Useful [ktoe]</v>
      </c>
      <c r="C44" s="48" t="str">
        <f>'03_Consumption Forecast'!C82</f>
        <v>Electric</v>
      </c>
      <c r="D44" s="48">
        <f>'03_Consumption Forecast'!D82</f>
        <v>1.2079522601400006</v>
      </c>
      <c r="E44" s="48">
        <f>'03_Consumption Forecast'!E82</f>
        <v>1.3451200596388708</v>
      </c>
      <c r="F44" s="48">
        <f>'03_Consumption Forecast'!F82</f>
        <v>1.4881889771309542</v>
      </c>
      <c r="G44" s="48">
        <f>'03_Consumption Forecast'!G82</f>
        <v>1.6372200814349576</v>
      </c>
      <c r="H44" s="48">
        <f>'03_Consumption Forecast'!H82</f>
        <v>1.9042915853181055</v>
      </c>
      <c r="I44" s="48">
        <f>'03_Consumption Forecast'!I82</f>
        <v>2.1832263910376897</v>
      </c>
      <c r="J44" s="48">
        <f>'03_Consumption Forecast'!J82</f>
        <v>2.7097796291020266</v>
      </c>
      <c r="K44" s="48">
        <f>'03_Consumption Forecast'!K82</f>
        <v>3.0186678249721797</v>
      </c>
      <c r="L44" s="48">
        <f>'03_Consumption Forecast'!L82</f>
        <v>3.7109182210513363</v>
      </c>
      <c r="M44" s="48">
        <f>'03_Consumption Forecast'!M82</f>
        <v>2.2800274014009121</v>
      </c>
      <c r="N44" s="48">
        <f>'03_Consumption Forecast'!N82</f>
        <v>2.7228486034770554</v>
      </c>
      <c r="O44" s="48">
        <f>'03_Consumption Forecast'!O82</f>
        <v>3.0514348177846293</v>
      </c>
      <c r="P44" s="48">
        <f>'03_Consumption Forecast'!P82</f>
        <v>3.2568733123017464</v>
      </c>
      <c r="Q44" s="48">
        <f>'03_Consumption Forecast'!Q82</f>
        <v>3.4688846059723537</v>
      </c>
      <c r="R44" s="48">
        <f>'03_Consumption Forecast'!R82</f>
        <v>3.9711858813080974</v>
      </c>
      <c r="S44" s="48">
        <f>'03_Consumption Forecast'!S82</f>
        <v>4.2027119945701701</v>
      </c>
      <c r="T44" s="48">
        <f>'03_Consumption Forecast'!T82</f>
        <v>4.737103801240651</v>
      </c>
      <c r="U44" s="48">
        <f>'03_Consumption Forecast'!U82</f>
        <v>5.2908883192642815</v>
      </c>
      <c r="V44" s="48">
        <f>'03_Consumption Forecast'!V82</f>
        <v>5.709926414834066</v>
      </c>
      <c r="W44" s="48">
        <f>'03_Consumption Forecast'!W82</f>
        <v>6.7723618300825557</v>
      </c>
      <c r="X44" s="48">
        <f>'03_Consumption Forecast'!X82</f>
        <v>7.3918132027272314</v>
      </c>
      <c r="Y44" s="48">
        <f>'03_Consumption Forecast'!Y82</f>
        <v>7.8675239941008073</v>
      </c>
      <c r="Z44" s="48">
        <f>'03_Consumption Forecast'!Z82</f>
        <v>9.0256821502121181</v>
      </c>
      <c r="AA44" s="48">
        <f>'03_Consumption Forecast'!AA82</f>
        <v>8.8607026646782803</v>
      </c>
      <c r="AB44" s="48">
        <f>'03_Consumption Forecast'!AB82</f>
        <v>11.636181291632781</v>
      </c>
      <c r="AC44" s="48">
        <f>'03_Consumption Forecast'!AC82</f>
        <v>13.272819039470317</v>
      </c>
      <c r="AD44" s="48">
        <f>'03_Consumption Forecast'!AD82</f>
        <v>15.324467020423887</v>
      </c>
      <c r="AE44" s="48">
        <f>'03_Consumption Forecast'!AE82</f>
        <v>17.444387165036069</v>
      </c>
      <c r="AF44" s="48">
        <f>'03_Consumption Forecast'!AF82</f>
        <v>19.032193324284624</v>
      </c>
      <c r="AG44" s="48">
        <f>'03_Consumption Forecast'!AG82</f>
        <v>20.235104759700221</v>
      </c>
      <c r="AH44" s="48">
        <f>'03_Consumption Forecast'!AH82</f>
        <v>23.727710274469477</v>
      </c>
      <c r="AI44" s="48">
        <f>'03_Consumption Forecast'!AI82</f>
        <v>25.115840324412972</v>
      </c>
      <c r="AJ44" s="48">
        <f>'03_Consumption Forecast'!AJ82</f>
        <v>25.803755070604009</v>
      </c>
      <c r="AK44" s="48">
        <f>'03_Consumption Forecast'!AK82</f>
        <v>26.858792766841081</v>
      </c>
      <c r="AL44" s="48">
        <f>'03_Consumption Forecast'!AL82</f>
        <v>29.515039106568725</v>
      </c>
      <c r="AM44" s="48">
        <f>'03_Consumption Forecast'!AM82</f>
        <v>29.429910394464155</v>
      </c>
      <c r="AN44" s="48">
        <f>'03_Consumption Forecast'!AN82</f>
        <v>32.512135779360179</v>
      </c>
      <c r="AO44" s="48">
        <f>'03_Consumption Forecast'!AO82</f>
        <v>33.357219106831991</v>
      </c>
      <c r="AP44" s="48">
        <f>'03_Consumption Forecast'!AP82</f>
        <v>35.044694400282125</v>
      </c>
      <c r="AQ44" s="48">
        <f>'03_Consumption Forecast'!AQ82</f>
        <v>36.755137000035717</v>
      </c>
      <c r="AR44" s="48">
        <f>'03_Consumption Forecast'!AR82</f>
        <v>35.730221281396169</v>
      </c>
      <c r="AS44" s="48">
        <f>'03_Consumption Forecast'!AS82</f>
        <v>36.667379543454985</v>
      </c>
      <c r="AT44" s="48">
        <f>'03_Consumption Forecast'!AT82</f>
        <v>39.056502115447167</v>
      </c>
      <c r="AU44" s="48">
        <f>'03_Consumption Forecast'!AU82</f>
        <v>40.505793815682843</v>
      </c>
      <c r="AV44" s="48">
        <f>'03_Consumption Forecast'!AV82</f>
        <v>42.712401266242779</v>
      </c>
      <c r="AW44" s="48">
        <f>'03_Consumption Forecast'!AW82</f>
        <v>45.017048195968151</v>
      </c>
      <c r="AX44" s="48">
        <f>'03_Consumption Forecast'!AX82</f>
        <v>47.125643992567532</v>
      </c>
      <c r="AY44" s="48">
        <f>'03_Consumption Forecast'!AY82</f>
        <v>49.296074899887884</v>
      </c>
      <c r="AZ44" s="48">
        <f>'03_Consumption Forecast'!AZ82</f>
        <v>51.629036695096431</v>
      </c>
      <c r="BA44" s="48">
        <f>'03_Consumption Forecast'!BA82</f>
        <v>54.09457964484907</v>
      </c>
      <c r="BB44" s="48">
        <f>'03_Consumption Forecast'!BB82</f>
        <v>56.494545118929764</v>
      </c>
      <c r="BC44" s="48">
        <f>'03_Consumption Forecast'!BC82</f>
        <v>59.187108429605985</v>
      </c>
      <c r="BD44" s="48">
        <f>'03_Consumption Forecast'!BD82</f>
        <v>61.783846793576451</v>
      </c>
      <c r="BE44" s="48">
        <f>'03_Consumption Forecast'!BE82</f>
        <v>64.572096813838499</v>
      </c>
      <c r="BF44" s="48">
        <f>'03_Consumption Forecast'!BF82</f>
        <v>67.461876118641328</v>
      </c>
      <c r="BG44" s="48">
        <f>'03_Consumption Forecast'!BG82</f>
        <v>70.462017095572719</v>
      </c>
      <c r="BH44" s="48">
        <f>'03_Consumption Forecast'!BH82</f>
        <v>73.950509261639723</v>
      </c>
      <c r="BI44" s="48">
        <f>'03_Consumption Forecast'!BI82</f>
        <v>77.722723851178444</v>
      </c>
      <c r="BJ44" s="48">
        <f>'03_Consumption Forecast'!BJ82</f>
        <v>81.618131448814921</v>
      </c>
      <c r="BK44" s="48">
        <f>'03_Consumption Forecast'!BK82</f>
        <v>85.520577775949832</v>
      </c>
      <c r="BL44" s="48">
        <f>'03_Consumption Forecast'!BL82</f>
        <v>89.57188936669256</v>
      </c>
      <c r="BM44" s="48">
        <f>'03_Consumption Forecast'!BM82</f>
        <v>93.775806924485849</v>
      </c>
      <c r="BN44" s="48">
        <f>'03_Consumption Forecast'!BN82</f>
        <v>98.177617221298746</v>
      </c>
      <c r="BO44" s="48">
        <f>'03_Consumption Forecast'!BO82</f>
        <v>102.79186679226585</v>
      </c>
      <c r="BP44" s="48">
        <f>'03_Consumption Forecast'!BP82</f>
        <v>107.6207316239278</v>
      </c>
      <c r="BQ44" s="48">
        <f>'03_Consumption Forecast'!BQ82</f>
        <v>112.67082903942945</v>
      </c>
      <c r="BR44" s="48">
        <f>'03_Consumption Forecast'!BR82</f>
        <v>117.9772502376761</v>
      </c>
      <c r="BS44" s="48">
        <f>'03_Consumption Forecast'!BS82</f>
        <v>123.52913311130095</v>
      </c>
      <c r="BT44" s="48">
        <f>'03_Consumption Forecast'!BT82</f>
        <v>129.36863607636715</v>
      </c>
      <c r="BU44" s="48">
        <f>'03_Consumption Forecast'!BU82</f>
        <v>135.50269417546559</v>
      </c>
      <c r="BV44" s="48">
        <f>'03_Consumption Forecast'!BV82</f>
        <v>141.95163277908472</v>
      </c>
      <c r="BW44" s="48">
        <f>'03_Consumption Forecast'!BW82</f>
        <v>148.73692447541526</v>
      </c>
      <c r="BX44" s="48">
        <f>'03_Consumption Forecast'!BX82</f>
        <v>155.82972305645887</v>
      </c>
      <c r="BY44" s="48">
        <f>'03_Consumption Forecast'!BY82</f>
        <v>163.22640483409026</v>
      </c>
      <c r="BZ44" s="48">
        <f>'03_Consumption Forecast'!BZ82</f>
        <v>170.94536013944554</v>
      </c>
      <c r="CA44" s="48">
        <f>'03_Consumption Forecast'!CA82</f>
        <v>179.0233702893558</v>
      </c>
      <c r="CB44" s="48">
        <f>'03_Consumption Forecast'!CB82</f>
        <v>187.48170238470894</v>
      </c>
      <c r="CC44" s="48">
        <f>'03_Consumption Forecast'!CC82</f>
        <v>196.34359281048449</v>
      </c>
      <c r="CD44" s="48">
        <f>'03_Consumption Forecast'!CD82</f>
        <v>205.6286707318138</v>
      </c>
      <c r="CE44" s="48">
        <f>'03_Consumption Forecast'!CE82</f>
        <v>215.35683222928839</v>
      </c>
    </row>
    <row r="45" spans="1:83" x14ac:dyDescent="0.25">
      <c r="A45" s="48" t="s">
        <v>80</v>
      </c>
      <c r="B45" s="48" t="str">
        <f>'03_Consumption Forecast'!B83</f>
        <v>Primary [ktoe]</v>
      </c>
      <c r="C45" s="48" t="str">
        <f>'03_Consumption Forecast'!C83</f>
        <v>Electric</v>
      </c>
      <c r="D45" s="48">
        <f>'03_Consumption Forecast'!D83</f>
        <v>3.248274985250422</v>
      </c>
      <c r="E45" s="48">
        <f>'03_Consumption Forecast'!E83</f>
        <v>3.1492890285195787</v>
      </c>
      <c r="F45" s="48">
        <f>'03_Consumption Forecast'!F83</f>
        <v>3.3408323976409178</v>
      </c>
      <c r="G45" s="48">
        <f>'03_Consumption Forecast'!G83</f>
        <v>3.5343163662722894</v>
      </c>
      <c r="H45" s="48">
        <f>'03_Consumption Forecast'!H83</f>
        <v>4.1639028833486273</v>
      </c>
      <c r="I45" s="48">
        <f>'03_Consumption Forecast'!I83</f>
        <v>5.1196953105196492</v>
      </c>
      <c r="J45" s="48">
        <f>'03_Consumption Forecast'!J83</f>
        <v>7.2173307312644779</v>
      </c>
      <c r="K45" s="48">
        <f>'03_Consumption Forecast'!K83</f>
        <v>5.9046469543411861</v>
      </c>
      <c r="L45" s="48">
        <f>'03_Consumption Forecast'!L83</f>
        <v>6.9715880473762883</v>
      </c>
      <c r="M45" s="48">
        <f>'03_Consumption Forecast'!M83</f>
        <v>4.628627055475536</v>
      </c>
      <c r="N45" s="48">
        <f>'03_Consumption Forecast'!N83</f>
        <v>5.8112431468357126</v>
      </c>
      <c r="O45" s="48">
        <f>'03_Consumption Forecast'!O83</f>
        <v>6.7864702928002316</v>
      </c>
      <c r="P45" s="48">
        <f>'03_Consumption Forecast'!P83</f>
        <v>6.0097067072234616</v>
      </c>
      <c r="Q45" s="48">
        <f>'03_Consumption Forecast'!Q83</f>
        <v>5.897103830153001</v>
      </c>
      <c r="R45" s="48">
        <f>'03_Consumption Forecast'!R83</f>
        <v>5.8654319312298782</v>
      </c>
      <c r="S45" s="48">
        <f>'03_Consumption Forecast'!S83</f>
        <v>6.0522926189086563</v>
      </c>
      <c r="T45" s="48">
        <f>'03_Consumption Forecast'!T83</f>
        <v>6.8118127968968007</v>
      </c>
      <c r="U45" s="48">
        <f>'03_Consumption Forecast'!U83</f>
        <v>7.6042204415400061</v>
      </c>
      <c r="V45" s="48">
        <f>'03_Consumption Forecast'!V83</f>
        <v>8.2041882426187254</v>
      </c>
      <c r="W45" s="48">
        <f>'03_Consumption Forecast'!W83</f>
        <v>9.7720368115333347</v>
      </c>
      <c r="X45" s="48">
        <f>'03_Consumption Forecast'!X83</f>
        <v>10.664805118362674</v>
      </c>
      <c r="Y45" s="48">
        <f>'03_Consumption Forecast'!Y83</f>
        <v>12.18990924459116</v>
      </c>
      <c r="Z45" s="48">
        <f>'03_Consumption Forecast'!Z83</f>
        <v>14.417648110079098</v>
      </c>
      <c r="AA45" s="48">
        <f>'03_Consumption Forecast'!AA83</f>
        <v>16.247770344612626</v>
      </c>
      <c r="AB45" s="48">
        <f>'03_Consumption Forecast'!AB83</f>
        <v>30.33363499100853</v>
      </c>
      <c r="AC45" s="48">
        <f>'03_Consumption Forecast'!AC83</f>
        <v>28.872690767678939</v>
      </c>
      <c r="AD45" s="48">
        <f>'03_Consumption Forecast'!AD83</f>
        <v>36.4057444030176</v>
      </c>
      <c r="AE45" s="48">
        <f>'03_Consumption Forecast'!AE83</f>
        <v>49.078232111544622</v>
      </c>
      <c r="AF45" s="48">
        <f>'03_Consumption Forecast'!AF83</f>
        <v>41.01368537194508</v>
      </c>
      <c r="AG45" s="48">
        <f>'03_Consumption Forecast'!AG83</f>
        <v>47.411642180371317</v>
      </c>
      <c r="AH45" s="48">
        <f>'03_Consumption Forecast'!AH83</f>
        <v>57.817843997849259</v>
      </c>
      <c r="AI45" s="48">
        <f>'03_Consumption Forecast'!AI83</f>
        <v>61.435164977501813</v>
      </c>
      <c r="AJ45" s="48">
        <f>'03_Consumption Forecast'!AJ83</f>
        <v>62.353546957243623</v>
      </c>
      <c r="AK45" s="48">
        <f>'03_Consumption Forecast'!AK83</f>
        <v>78.21516574959216</v>
      </c>
      <c r="AL45" s="48">
        <f>'03_Consumption Forecast'!AL83</f>
        <v>79.113387242824217</v>
      </c>
      <c r="AM45" s="48">
        <f>'03_Consumption Forecast'!AM83</f>
        <v>58.383555497946467</v>
      </c>
      <c r="AN45" s="48">
        <f>'03_Consumption Forecast'!AN83</f>
        <v>90.913564864507165</v>
      </c>
      <c r="AO45" s="48">
        <f>'03_Consumption Forecast'!AO83</f>
        <v>93.016953127083625</v>
      </c>
      <c r="AP45" s="48">
        <f>'03_Consumption Forecast'!AP83</f>
        <v>88.249632145325066</v>
      </c>
      <c r="AQ45" s="48">
        <f>'03_Consumption Forecast'!AQ83</f>
        <v>91.481857923505686</v>
      </c>
      <c r="AR45" s="48">
        <f>'03_Consumption Forecast'!AR83</f>
        <v>99.356322664868713</v>
      </c>
      <c r="AS45" s="48">
        <f>'03_Consumption Forecast'!AS83</f>
        <v>75.204340680535836</v>
      </c>
      <c r="AT45" s="48">
        <f>'03_Consumption Forecast'!AT83</f>
        <v>86.142670305256573</v>
      </c>
      <c r="AU45" s="48">
        <f>'03_Consumption Forecast'!AU83</f>
        <v>98.924114346700748</v>
      </c>
      <c r="AV45" s="48">
        <f>'03_Consumption Forecast'!AV83</f>
        <v>104.31313816760802</v>
      </c>
      <c r="AW45" s="48">
        <f>'03_Consumption Forecast'!AW83</f>
        <v>109.941596097413</v>
      </c>
      <c r="AX45" s="48">
        <f>'03_Consumption Forecast'!AX83</f>
        <v>115.0912537647319</v>
      </c>
      <c r="AY45" s="48">
        <f>'03_Consumption Forecast'!AY83</f>
        <v>120.3919264594673</v>
      </c>
      <c r="AZ45" s="48">
        <f>'03_Consumption Forecast'!AZ83</f>
        <v>126.0895355582017</v>
      </c>
      <c r="BA45" s="48">
        <f>'03_Consumption Forecast'!BA83</f>
        <v>132.11093718281569</v>
      </c>
      <c r="BB45" s="48">
        <f>'03_Consumption Forecast'!BB83</f>
        <v>137.97218409644046</v>
      </c>
      <c r="BC45" s="48">
        <f>'03_Consumption Forecast'!BC83</f>
        <v>144.54801969277773</v>
      </c>
      <c r="BD45" s="48">
        <f>'03_Consumption Forecast'!BD83</f>
        <v>150.88982955866467</v>
      </c>
      <c r="BE45" s="48">
        <f>'03_Consumption Forecast'!BE83</f>
        <v>157.69935327980701</v>
      </c>
      <c r="BF45" s="48">
        <f>'03_Consumption Forecast'!BF83</f>
        <v>164.75683398703273</v>
      </c>
      <c r="BG45" s="48">
        <f>'03_Consumption Forecast'!BG83</f>
        <v>172.08384232585649</v>
      </c>
      <c r="BH45" s="48">
        <f>'03_Consumption Forecast'!BH83</f>
        <v>180.60351236377508</v>
      </c>
      <c r="BI45" s="48">
        <f>'03_Consumption Forecast'!BI83</f>
        <v>189.81609536100899</v>
      </c>
      <c r="BJ45" s="48">
        <f>'03_Consumption Forecast'!BJ83</f>
        <v>199.32954295245946</v>
      </c>
      <c r="BK45" s="48">
        <f>'03_Consumption Forecast'!BK83</f>
        <v>208.86018067934901</v>
      </c>
      <c r="BL45" s="48">
        <f>'03_Consumption Forecast'!BL83</f>
        <v>218.7543803308956</v>
      </c>
      <c r="BM45" s="48">
        <f>'03_Consumption Forecast'!BM83</f>
        <v>229.02127753290111</v>
      </c>
      <c r="BN45" s="48">
        <f>'03_Consumption Forecast'!BN83</f>
        <v>239.77147260661945</v>
      </c>
      <c r="BO45" s="48">
        <f>'03_Consumption Forecast'!BO83</f>
        <v>251.0404914106858</v>
      </c>
      <c r="BP45" s="48">
        <f>'03_Consumption Forecast'!BP83</f>
        <v>262.8336481858812</v>
      </c>
      <c r="BQ45" s="48">
        <f>'03_Consumption Forecast'!BQ83</f>
        <v>275.16710390005215</v>
      </c>
      <c r="BR45" s="48">
        <f>'03_Consumption Forecast'!BR83</f>
        <v>288.1265590282681</v>
      </c>
      <c r="BS45" s="48">
        <f>'03_Consumption Forecast'!BS83</f>
        <v>301.68548590004099</v>
      </c>
      <c r="BT45" s="48">
        <f>'03_Consumption Forecast'!BT83</f>
        <v>315.94684469904934</v>
      </c>
      <c r="BU45" s="48">
        <f>'03_Consumption Forecast'!BU83</f>
        <v>330.92757233435321</v>
      </c>
      <c r="BV45" s="48">
        <f>'03_Consumption Forecast'!BV83</f>
        <v>346.67730785965159</v>
      </c>
      <c r="BW45" s="48">
        <f>'03_Consumption Forecast'!BW83</f>
        <v>363.24849208820604</v>
      </c>
      <c r="BX45" s="48">
        <f>'03_Consumption Forecast'!BX83</f>
        <v>380.57067619505381</v>
      </c>
      <c r="BY45" s="48">
        <f>'03_Consumption Forecast'!BY83</f>
        <v>398.63501033169933</v>
      </c>
      <c r="BZ45" s="48">
        <f>'03_Consumption Forecast'!BZ83</f>
        <v>417.48640775742746</v>
      </c>
      <c r="CA45" s="48">
        <f>'03_Consumption Forecast'!CA83</f>
        <v>437.21469658938554</v>
      </c>
      <c r="CB45" s="48">
        <f>'03_Consumption Forecast'!CB83</f>
        <v>457.87181579535752</v>
      </c>
      <c r="CC45" s="48">
        <f>'03_Consumption Forecast'!CC83</f>
        <v>479.5145137707749</v>
      </c>
      <c r="CD45" s="48">
        <f>'03_Consumption Forecast'!CD83</f>
        <v>502.19072928175149</v>
      </c>
      <c r="CE45" s="48">
        <f>'03_Consumption Forecast'!CE83</f>
        <v>525.94905296103582</v>
      </c>
    </row>
    <row r="46" spans="1:83" x14ac:dyDescent="0.25">
      <c r="A46" s="48" t="s">
        <v>80</v>
      </c>
      <c r="B46" s="48" t="str">
        <f>'03_Consumption Forecast'!B86</f>
        <v>Useful [ktoe]</v>
      </c>
      <c r="C46" s="48" t="str">
        <f>'03_Consumption Forecast'!C86</f>
        <v>Total</v>
      </c>
      <c r="D46" s="48">
        <f>'03_Consumption Forecast'!D86</f>
        <v>113.83693292642431</v>
      </c>
      <c r="E46" s="48">
        <f>'03_Consumption Forecast'!E86</f>
        <v>115.92650379467838</v>
      </c>
      <c r="F46" s="48">
        <f>'03_Consumption Forecast'!F86</f>
        <v>119.02941281795816</v>
      </c>
      <c r="G46" s="48">
        <f>'03_Consumption Forecast'!G86</f>
        <v>120.07593126347896</v>
      </c>
      <c r="H46" s="48">
        <f>'03_Consumption Forecast'!H86</f>
        <v>122.71860574224961</v>
      </c>
      <c r="I46" s="48">
        <f>'03_Consumption Forecast'!I86</f>
        <v>126.0099385644705</v>
      </c>
      <c r="J46" s="48">
        <f>'03_Consumption Forecast'!J86</f>
        <v>129.28748331830823</v>
      </c>
      <c r="K46" s="48">
        <f>'03_Consumption Forecast'!K86</f>
        <v>133.20346146991616</v>
      </c>
      <c r="L46" s="48">
        <f>'03_Consumption Forecast'!L86</f>
        <v>136.65154031327393</v>
      </c>
      <c r="M46" s="48">
        <f>'03_Consumption Forecast'!M86</f>
        <v>137.3885702246653</v>
      </c>
      <c r="N46" s="48">
        <f>'03_Consumption Forecast'!N86</f>
        <v>138.88610072815626</v>
      </c>
      <c r="O46" s="48">
        <f>'03_Consumption Forecast'!O86</f>
        <v>140.67854587721865</v>
      </c>
      <c r="P46" s="48">
        <f>'03_Consumption Forecast'!P86</f>
        <v>144.31310654321462</v>
      </c>
      <c r="Q46" s="48">
        <f>'03_Consumption Forecast'!Q86</f>
        <v>145.71675809004907</v>
      </c>
      <c r="R46" s="48">
        <f>'03_Consumption Forecast'!R86</f>
        <v>147.3765374215827</v>
      </c>
      <c r="S46" s="48">
        <f>'03_Consumption Forecast'!S86</f>
        <v>148.82218152872494</v>
      </c>
      <c r="T46" s="48">
        <f>'03_Consumption Forecast'!T86</f>
        <v>150.93508575621317</v>
      </c>
      <c r="U46" s="48">
        <f>'03_Consumption Forecast'!U86</f>
        <v>155.43348411138666</v>
      </c>
      <c r="V46" s="48">
        <f>'03_Consumption Forecast'!V86</f>
        <v>157.99454780081138</v>
      </c>
      <c r="W46" s="48">
        <f>'03_Consumption Forecast'!W86</f>
        <v>163.64449296708418</v>
      </c>
      <c r="X46" s="48">
        <f>'03_Consumption Forecast'!X86</f>
        <v>164.99352148895926</v>
      </c>
      <c r="Y46" s="48">
        <f>'03_Consumption Forecast'!Y86</f>
        <v>167.89798164402958</v>
      </c>
      <c r="Z46" s="48">
        <f>'03_Consumption Forecast'!Z86</f>
        <v>167.29783293062491</v>
      </c>
      <c r="AA46" s="48">
        <f>'03_Consumption Forecast'!AA86</f>
        <v>168.14061292921787</v>
      </c>
      <c r="AB46" s="48">
        <f>'03_Consumption Forecast'!AB86</f>
        <v>172.87551484087817</v>
      </c>
      <c r="AC46" s="48">
        <f>'03_Consumption Forecast'!AC86</f>
        <v>174.81523839445313</v>
      </c>
      <c r="AD46" s="48">
        <f>'03_Consumption Forecast'!AD86</f>
        <v>199.94422979014468</v>
      </c>
      <c r="AE46" s="48">
        <f>'03_Consumption Forecast'!AE86</f>
        <v>203.26674321319285</v>
      </c>
      <c r="AF46" s="48">
        <f>'03_Consumption Forecast'!AF86</f>
        <v>156.98667747282036</v>
      </c>
      <c r="AG46" s="48">
        <f>'03_Consumption Forecast'!AG86</f>
        <v>164.42151308177114</v>
      </c>
      <c r="AH46" s="48">
        <f>'03_Consumption Forecast'!AH86</f>
        <v>172.20845997444337</v>
      </c>
      <c r="AI46" s="48">
        <f>'03_Consumption Forecast'!AI86</f>
        <v>180.36419402138026</v>
      </c>
      <c r="AJ46" s="48">
        <f>'03_Consumption Forecast'!AJ86</f>
        <v>188.90618085667737</v>
      </c>
      <c r="AK46" s="48">
        <f>'03_Consumption Forecast'!AK86</f>
        <v>197.85271328091628</v>
      </c>
      <c r="AL46" s="48">
        <f>'03_Consumption Forecast'!AL86</f>
        <v>207.22295043548738</v>
      </c>
      <c r="AM46" s="48">
        <f>'03_Consumption Forecast'!AM86</f>
        <v>217.03695883219572</v>
      </c>
      <c r="AN46" s="48">
        <f>'03_Consumption Forecast'!AN86</f>
        <v>227.31575532601522</v>
      </c>
      <c r="AO46" s="48">
        <f>'03_Consumption Forecast'!AO86</f>
        <v>238.08135212301744</v>
      </c>
      <c r="AP46" s="48">
        <f>'03_Consumption Forecast'!AP86</f>
        <v>249.35680391986062</v>
      </c>
      <c r="AQ46" s="48">
        <f>'03_Consumption Forecast'!AQ86</f>
        <v>261.16625727578963</v>
      </c>
      <c r="AR46" s="48">
        <f>'03_Consumption Forecast'!AR86</f>
        <v>273.53500232287575</v>
      </c>
      <c r="AS46" s="48">
        <f>'03_Consumption Forecast'!AS86</f>
        <v>286.48952692523665</v>
      </c>
      <c r="AT46" s="48">
        <f>'03_Consumption Forecast'!AT86</f>
        <v>300.0575734032189</v>
      </c>
      <c r="AU46" s="48">
        <f>'03_Consumption Forecast'!AU86</f>
        <v>300.0575734032189</v>
      </c>
      <c r="AV46" s="48">
        <f>'03_Consumption Forecast'!AV86</f>
        <v>314.26819794401706</v>
      </c>
      <c r="AW46" s="48">
        <f>'03_Consumption Forecast'!AW86</f>
        <v>329.15183282596104</v>
      </c>
      <c r="AX46" s="48">
        <f>'03_Consumption Forecast'!AX86</f>
        <v>344.74035158972407</v>
      </c>
      <c r="AY46" s="48">
        <f>'03_Consumption Forecast'!AY86</f>
        <v>361.06713729601597</v>
      </c>
      <c r="AZ46" s="48">
        <f>'03_Consumption Forecast'!AZ86</f>
        <v>378.16715401593876</v>
      </c>
      <c r="BA46" s="48">
        <f>'03_Consumption Forecast'!BA86</f>
        <v>396.07702170710047</v>
      </c>
      <c r="BB46" s="48">
        <f>'03_Consumption Forecast'!BB86</f>
        <v>414.83509463583653</v>
      </c>
      <c r="BC46" s="48">
        <f>'03_Consumption Forecast'!BC86</f>
        <v>434.48154351348069</v>
      </c>
      <c r="BD46" s="48">
        <f>'03_Consumption Forecast'!BD86</f>
        <v>455.05844152258231</v>
      </c>
      <c r="BE46" s="48">
        <f>'03_Consumption Forecast'!BE86</f>
        <v>476.60985441729429</v>
      </c>
      <c r="BF46" s="48">
        <f>'03_Consumption Forecast'!BF86</f>
        <v>499.18193489088776</v>
      </c>
      <c r="BG46" s="48">
        <f>'03_Consumption Forecast'!BG86</f>
        <v>522.82302141247669</v>
      </c>
      <c r="BH46" s="48">
        <f>'03_Consumption Forecast'!BH86</f>
        <v>547.58374174461903</v>
      </c>
      <c r="BI46" s="48">
        <f>'03_Consumption Forecast'!BI86</f>
        <v>573.51712136347419</v>
      </c>
      <c r="BJ46" s="48">
        <f>'03_Consumption Forecast'!BJ86</f>
        <v>600.67869701370307</v>
      </c>
      <c r="BK46" s="48">
        <f>'03_Consumption Forecast'!BK86</f>
        <v>629.12663564129059</v>
      </c>
      <c r="BL46" s="48">
        <f>'03_Consumption Forecast'!BL86</f>
        <v>658.92185895898331</v>
      </c>
      <c r="BM46" s="48">
        <f>'03_Consumption Forecast'!BM86</f>
        <v>690.12817391110707</v>
      </c>
      <c r="BN46" s="48">
        <f>'03_Consumption Forecast'!BN86</f>
        <v>722.81240931715195</v>
      </c>
      <c r="BO46" s="48">
        <f>'03_Consumption Forecast'!BO86</f>
        <v>757.0445589867511</v>
      </c>
      <c r="BP46" s="48">
        <f>'03_Consumption Forecast'!BP86</f>
        <v>792.89793161253726</v>
      </c>
      <c r="BQ46" s="48">
        <f>'03_Consumption Forecast'!BQ86</f>
        <v>830.44930776187311</v>
      </c>
      <c r="BR46" s="48">
        <f>'03_Consumption Forecast'!BR86</f>
        <v>869.77910430365603</v>
      </c>
      <c r="BS46" s="48">
        <f>'03_Consumption Forecast'!BS86</f>
        <v>910.97154662232197</v>
      </c>
      <c r="BT46" s="48">
        <f>'03_Consumption Forecast'!BT86</f>
        <v>954.11484898784408</v>
      </c>
      <c r="BU46" s="48">
        <f>'03_Consumption Forecast'!BU86</f>
        <v>999.30140346799567</v>
      </c>
      <c r="BV46" s="48">
        <f>'03_Consumption Forecast'!BV86</f>
        <v>1046.627977787429</v>
      </c>
      <c r="BW46" s="48">
        <f>'03_Consumption Forecast'!BW86</f>
        <v>1096.1959225572989</v>
      </c>
      <c r="BX46" s="48">
        <f>'03_Consumption Forecast'!BX86</f>
        <v>1148.1113883192056</v>
      </c>
      <c r="BY46" s="48">
        <f>'03_Consumption Forecast'!BY86</f>
        <v>1202.4855528682672</v>
      </c>
      <c r="BZ46" s="48">
        <f>'03_Consumption Forecast'!BZ86</f>
        <v>1259.4348593421348</v>
      </c>
      <c r="CA46" s="48">
        <f>'03_Consumption Forecast'!CA86</f>
        <v>1319.0812655858242</v>
      </c>
      <c r="CB46" s="48">
        <f>'03_Consumption Forecast'!CB86</f>
        <v>1381.5525053263764</v>
      </c>
      <c r="CC46" s="48">
        <f>'03_Consumption Forecast'!CC86</f>
        <v>1446.9823617166685</v>
      </c>
      <c r="CD46" s="48">
        <f>'03_Consumption Forecast'!CD86</f>
        <v>1515.5109538341583</v>
      </c>
      <c r="CE46" s="48">
        <f>'03_Consumption Forecast'!CE86</f>
        <v>1587.285036748118</v>
      </c>
    </row>
    <row r="47" spans="1:83" x14ac:dyDescent="0.25">
      <c r="A47" s="48" t="s">
        <v>80</v>
      </c>
      <c r="B47" s="48" t="str">
        <f>'03_Consumption Forecast'!B87</f>
        <v>Primary [ktoe]</v>
      </c>
      <c r="C47" s="48" t="str">
        <f>'03_Consumption Forecast'!C87</f>
        <v>Total</v>
      </c>
      <c r="D47" s="48">
        <f>'03_Consumption Forecast'!D87</f>
        <v>860.25759459096253</v>
      </c>
      <c r="E47" s="48">
        <f>'03_Consumption Forecast'!E87</f>
        <v>875.61007006143166</v>
      </c>
      <c r="F47" s="48">
        <f>'03_Consumption Forecast'!F87</f>
        <v>893.99085744441959</v>
      </c>
      <c r="G47" s="48">
        <f>'03_Consumption Forecast'!G87</f>
        <v>906.667885944251</v>
      </c>
      <c r="H47" s="48">
        <f>'03_Consumption Forecast'!H87</f>
        <v>923.86605180212734</v>
      </c>
      <c r="I47" s="48">
        <f>'03_Consumption Forecast'!I87</f>
        <v>943.81156396796507</v>
      </c>
      <c r="J47" s="48">
        <f>'03_Consumption Forecast'!J87</f>
        <v>964.16349523510985</v>
      </c>
      <c r="K47" s="48">
        <f>'03_Consumption Forecast'!K87</f>
        <v>986.44018672681455</v>
      </c>
      <c r="L47" s="48">
        <f>'03_Consumption Forecast'!L87</f>
        <v>1005.7775028022496</v>
      </c>
      <c r="M47" s="48">
        <f>'03_Consumption Forecast'!M87</f>
        <v>1020.750243835949</v>
      </c>
      <c r="N47" s="48">
        <f>'03_Consumption Forecast'!N87</f>
        <v>1036.807518715576</v>
      </c>
      <c r="O47" s="48">
        <f>'03_Consumption Forecast'!O87</f>
        <v>1053.1885646487403</v>
      </c>
      <c r="P47" s="48">
        <f>'03_Consumption Forecast'!P87</f>
        <v>1073.7514244359634</v>
      </c>
      <c r="Q47" s="48">
        <f>'03_Consumption Forecast'!Q87</f>
        <v>1088.5915450287596</v>
      </c>
      <c r="R47" s="48">
        <f>'03_Consumption Forecast'!R87</f>
        <v>1104.3446815586367</v>
      </c>
      <c r="S47" s="48">
        <f>'03_Consumption Forecast'!S87</f>
        <v>1120.3262501460488</v>
      </c>
      <c r="T47" s="48">
        <f>'03_Consumption Forecast'!T87</f>
        <v>1137.9840105085702</v>
      </c>
      <c r="U47" s="48">
        <f>'03_Consumption Forecast'!U87</f>
        <v>1162.6891519484136</v>
      </c>
      <c r="V47" s="48">
        <f>'03_Consumption Forecast'!V87</f>
        <v>1182.6846160684256</v>
      </c>
      <c r="W47" s="48">
        <f>'03_Consumption Forecast'!W87</f>
        <v>1217.8538245477439</v>
      </c>
      <c r="X47" s="48">
        <f>'03_Consumption Forecast'!X87</f>
        <v>1223.7592476003792</v>
      </c>
      <c r="Y47" s="48">
        <f>'03_Consumption Forecast'!Y87</f>
        <v>1232.4810150413186</v>
      </c>
      <c r="Z47" s="48">
        <f>'03_Consumption Forecast'!Z87</f>
        <v>1232.8355302702655</v>
      </c>
      <c r="AA47" s="48">
        <f>'03_Consumption Forecast'!AA87</f>
        <v>1240.5131453216607</v>
      </c>
      <c r="AB47" s="48">
        <f>'03_Consumption Forecast'!AB87</f>
        <v>1260.7901996492817</v>
      </c>
      <c r="AC47" s="48">
        <f>'03_Consumption Forecast'!AC87</f>
        <v>1264.2975875798115</v>
      </c>
      <c r="AD47" s="48">
        <f>'03_Consumption Forecast'!AD87</f>
        <v>1446.3296114396219</v>
      </c>
      <c r="AE47" s="48">
        <f>'03_Consumption Forecast'!AE87</f>
        <v>1484.4732251392595</v>
      </c>
      <c r="AF47" s="48">
        <f>'03_Consumption Forecast'!AF87</f>
        <v>1039.8543083619518</v>
      </c>
      <c r="AG47" s="48">
        <f>'03_Consumption Forecast'!AG87</f>
        <v>1095.5039619407146</v>
      </c>
      <c r="AH47" s="48">
        <f>'03_Consumption Forecast'!AH87</f>
        <v>1144.1568483917963</v>
      </c>
      <c r="AI47" s="48">
        <f>'03_Consumption Forecast'!AI87</f>
        <v>1193.3439437251818</v>
      </c>
      <c r="AJ47" s="48">
        <f>'03_Consumption Forecast'!AJ87</f>
        <v>1258.3318622097365</v>
      </c>
      <c r="AK47" s="48">
        <f>'03_Consumption Forecast'!AK87</f>
        <v>1346.7889462705098</v>
      </c>
      <c r="AL47" s="48">
        <f>'03_Consumption Forecast'!AL87</f>
        <v>1389.6801845551563</v>
      </c>
      <c r="AM47" s="48">
        <f>'03_Consumption Forecast'!AM87</f>
        <v>1425.358838824937</v>
      </c>
      <c r="AN47" s="48">
        <f>'03_Consumption Forecast'!AN87</f>
        <v>1493.158025010619</v>
      </c>
      <c r="AO47" s="48">
        <f>'03_Consumption Forecast'!AO87</f>
        <v>1563.2569375391231</v>
      </c>
      <c r="AP47" s="48">
        <f>'03_Consumption Forecast'!AP87</f>
        <v>1620.7747914662573</v>
      </c>
      <c r="AQ47" s="48">
        <f>'03_Consumption Forecast'!AQ87</f>
        <v>1687.5876597418171</v>
      </c>
      <c r="AR47" s="48">
        <f>'03_Consumption Forecast'!AR87</f>
        <v>1792.7231380526407</v>
      </c>
      <c r="AS47" s="48">
        <f>'03_Consumption Forecast'!AS87</f>
        <v>1835.175124360559</v>
      </c>
      <c r="AT47" s="48">
        <f>'03_Consumption Forecast'!AT87</f>
        <v>1906.2995159365937</v>
      </c>
      <c r="AU47" s="48">
        <f>'03_Consumption Forecast'!AU87</f>
        <v>1885.0629795048671</v>
      </c>
      <c r="AV47" s="48">
        <f>'03_Consumption Forecast'!AV87</f>
        <v>1933.0135512662803</v>
      </c>
      <c r="AW47" s="48">
        <f>'03_Consumption Forecast'!AW87</f>
        <v>1983.0890572111168</v>
      </c>
      <c r="AX47" s="48">
        <f>'03_Consumption Forecast'!AX87</f>
        <v>2037.4341518893448</v>
      </c>
      <c r="AY47" s="48">
        <f>'03_Consumption Forecast'!AY87</f>
        <v>2094.4381559359963</v>
      </c>
      <c r="AZ47" s="48">
        <f>'03_Consumption Forecast'!AZ87</f>
        <v>2153.4900908118584</v>
      </c>
      <c r="BA47" s="48">
        <f>'03_Consumption Forecast'!BA87</f>
        <v>2213.8434065532456</v>
      </c>
      <c r="BB47" s="48">
        <f>'03_Consumption Forecast'!BB87</f>
        <v>2277.6583110666957</v>
      </c>
      <c r="BC47" s="48">
        <f>'03_Consumption Forecast'!BC87</f>
        <v>2344.7995452776936</v>
      </c>
      <c r="BD47" s="48">
        <f>'03_Consumption Forecast'!BD87</f>
        <v>2416.4931063369745</v>
      </c>
      <c r="BE47" s="48">
        <f>'03_Consumption Forecast'!BE87</f>
        <v>2490.0284523966698</v>
      </c>
      <c r="BF47" s="48">
        <f>'03_Consumption Forecast'!BF87</f>
        <v>2566.5546331582068</v>
      </c>
      <c r="BG47" s="48">
        <f>'03_Consumption Forecast'!BG87</f>
        <v>2646.5548356814652</v>
      </c>
      <c r="BH47" s="48">
        <f>'03_Consumption Forecast'!BH87</f>
        <v>2728.0454934324803</v>
      </c>
      <c r="BI47" s="48">
        <f>'03_Consumption Forecast'!BI87</f>
        <v>2813.8423525926405</v>
      </c>
      <c r="BJ47" s="48">
        <f>'03_Consumption Forecast'!BJ87</f>
        <v>2903.7421556365375</v>
      </c>
      <c r="BK47" s="48">
        <f>'03_Consumption Forecast'!BK87</f>
        <v>2996.4553285350389</v>
      </c>
      <c r="BL47" s="48">
        <f>'03_Consumption Forecast'!BL87</f>
        <v>3093.085122264938</v>
      </c>
      <c r="BM47" s="48">
        <f>'03_Consumption Forecast'!BM87</f>
        <v>3193.8001359251994</v>
      </c>
      <c r="BN47" s="48">
        <f>'03_Consumption Forecast'!BN87</f>
        <v>3298.6013943958533</v>
      </c>
      <c r="BO47" s="48">
        <f>'03_Consumption Forecast'!BO87</f>
        <v>3407.6255538146797</v>
      </c>
      <c r="BP47" s="48">
        <f>'03_Consumption Forecast'!BP87</f>
        <v>3521.0728816219498</v>
      </c>
      <c r="BQ47" s="48">
        <f>'03_Consumption Forecast'!BQ87</f>
        <v>3639.2253962306404</v>
      </c>
      <c r="BR47" s="48">
        <f>'03_Consumption Forecast'!BR87</f>
        <v>3762.2046265634785</v>
      </c>
      <c r="BS47" s="48">
        <f>'03_Consumption Forecast'!BS87</f>
        <v>3890.1526958405066</v>
      </c>
      <c r="BT47" s="48">
        <f>'03_Consumption Forecast'!BT87</f>
        <v>4023.1194525132155</v>
      </c>
      <c r="BU47" s="48">
        <f>'03_Consumption Forecast'!BU87</f>
        <v>4161.3924756715851</v>
      </c>
      <c r="BV47" s="48">
        <f>'03_Consumption Forecast'!BV87</f>
        <v>4305.1854931793378</v>
      </c>
      <c r="BW47" s="48">
        <f>'03_Consumption Forecast'!BW87</f>
        <v>4454.6891465022518</v>
      </c>
      <c r="BX47" s="48">
        <f>'03_Consumption Forecast'!BX87</f>
        <v>4610.2816363648672</v>
      </c>
      <c r="BY47" s="48">
        <f>'03_Consumption Forecast'!BY87</f>
        <v>4772.1304778949871</v>
      </c>
      <c r="BZ47" s="48">
        <f>'03_Consumption Forecast'!BZ87</f>
        <v>4940.4363640485735</v>
      </c>
      <c r="CA47" s="48">
        <f>'03_Consumption Forecast'!CA87</f>
        <v>5115.5303411157283</v>
      </c>
      <c r="CB47" s="48">
        <f>'03_Consumption Forecast'!CB87</f>
        <v>5297.6761701665728</v>
      </c>
      <c r="CC47" s="48">
        <f>'03_Consumption Forecast'!CC87</f>
        <v>5487.1463509226332</v>
      </c>
      <c r="CD47" s="48">
        <f>'03_Consumption Forecast'!CD87</f>
        <v>5684.2373227225571</v>
      </c>
      <c r="CE47" s="48">
        <f>'03_Consumption Forecast'!CE87</f>
        <v>5889.2598742951022</v>
      </c>
    </row>
    <row r="48" spans="1:83" x14ac:dyDescent="0.25">
      <c r="A48" s="48" t="s">
        <v>80</v>
      </c>
      <c r="B48" s="48" t="str">
        <f>'03_Consumption Forecast'!B88</f>
        <v>Scope 1 Emissions [tons]</v>
      </c>
      <c r="C48" s="48" t="str">
        <f>'03_Consumption Forecast'!C88</f>
        <v>Total</v>
      </c>
      <c r="D48" s="48">
        <f>'03_Consumption Forecast'!D88</f>
        <v>2856760.305406265</v>
      </c>
      <c r="E48" s="48">
        <f>'03_Consumption Forecast'!E88</f>
        <v>2908366.2554749264</v>
      </c>
      <c r="F48" s="48">
        <f>'03_Consumption Forecast'!F88</f>
        <v>2968357.5718219345</v>
      </c>
      <c r="G48" s="48">
        <f>'03_Consumption Forecast'!G88</f>
        <v>3010625.6030057315</v>
      </c>
      <c r="H48" s="48">
        <f>'03_Consumption Forecast'!H88</f>
        <v>3065572.3567305272</v>
      </c>
      <c r="I48" s="48">
        <f>'03_Consumption Forecast'!I88</f>
        <v>3128340.6125671696</v>
      </c>
      <c r="J48" s="48">
        <f>'03_Consumption Forecast'!J88</f>
        <v>3188795.064198642</v>
      </c>
      <c r="K48" s="48">
        <f>'03_Consumption Forecast'!K88</f>
        <v>3267084.9266197109</v>
      </c>
      <c r="L48" s="48">
        <f>'03_Consumption Forecast'!L88</f>
        <v>3327595.8145971675</v>
      </c>
      <c r="M48" s="48">
        <f>'03_Consumption Forecast'!M88</f>
        <v>3385472.0597367324</v>
      </c>
      <c r="N48" s="48">
        <f>'03_Consumption Forecast'!N88</f>
        <v>3436017.0660456014</v>
      </c>
      <c r="O48" s="48">
        <f>'03_Consumption Forecast'!O88</f>
        <v>3488052.1256941319</v>
      </c>
      <c r="P48" s="48">
        <f>'03_Consumption Forecast'!P88</f>
        <v>3558428.4260694995</v>
      </c>
      <c r="Q48" s="48">
        <f>'03_Consumption Forecast'!Q88</f>
        <v>3608492.1647862149</v>
      </c>
      <c r="R48" s="48">
        <f>'03_Consumption Forecast'!R88</f>
        <v>3662084.424231261</v>
      </c>
      <c r="S48" s="48">
        <f>'03_Consumption Forecast'!S88</f>
        <v>3715354.1796234706</v>
      </c>
      <c r="T48" s="48">
        <f>'03_Consumption Forecast'!T88</f>
        <v>3772281.3393337792</v>
      </c>
      <c r="U48" s="48">
        <f>'03_Consumption Forecast'!U88</f>
        <v>3850838.5969774257</v>
      </c>
      <c r="V48" s="48">
        <f>'03_Consumption Forecast'!V88</f>
        <v>3916494.722541247</v>
      </c>
      <c r="W48" s="48">
        <f>'03_Consumption Forecast'!W88</f>
        <v>4029175.4649720467</v>
      </c>
      <c r="X48" s="48">
        <f>'03_Consumption Forecast'!X88</f>
        <v>4045512.6387368115</v>
      </c>
      <c r="Y48" s="48">
        <f>'03_Consumption Forecast'!Y88</f>
        <v>4068454.2248389279</v>
      </c>
      <c r="Z48" s="48">
        <f>'03_Consumption Forecast'!Z88</f>
        <v>4063398.4443833996</v>
      </c>
      <c r="AA48" s="48">
        <f>'03_Consumption Forecast'!AA88</f>
        <v>4081211.2724593827</v>
      </c>
      <c r="AB48" s="48">
        <f>'03_Consumption Forecast'!AB88</f>
        <v>4099182.5437319512</v>
      </c>
      <c r="AC48" s="48">
        <f>'03_Consumption Forecast'!AC88</f>
        <v>4115568.2730506137</v>
      </c>
      <c r="AD48" s="48">
        <f>'03_Consumption Forecast'!AD88</f>
        <v>4697197.4169735508</v>
      </c>
      <c r="AE48" s="48">
        <f>'03_Consumption Forecast'!AE88</f>
        <v>4784201.7335620979</v>
      </c>
      <c r="AF48" s="48">
        <f>'03_Consumption Forecast'!AF88</f>
        <v>3322071.6198400008</v>
      </c>
      <c r="AG48" s="48">
        <f>'03_Consumption Forecast'!AG88</f>
        <v>3486658.4307255633</v>
      </c>
      <c r="AH48" s="48">
        <f>'03_Consumption Forecast'!AH88</f>
        <v>3613679.7763732215</v>
      </c>
      <c r="AI48" s="48">
        <f>'03_Consumption Forecast'!AI88</f>
        <v>3764688.6108627487</v>
      </c>
      <c r="AJ48" s="48">
        <f>'03_Consumption Forecast'!AJ88</f>
        <v>3979012.8283000505</v>
      </c>
      <c r="AK48" s="48">
        <f>'03_Consumption Forecast'!AK88</f>
        <v>4224393.4583565285</v>
      </c>
      <c r="AL48" s="48">
        <f>'03_Consumption Forecast'!AL88</f>
        <v>4363531.1868579471</v>
      </c>
      <c r="AM48" s="48">
        <f>'03_Consumption Forecast'!AM88</f>
        <v>4547621.2544968743</v>
      </c>
      <c r="AN48" s="48">
        <f>'03_Consumption Forecast'!AN88</f>
        <v>4661799.0788719989</v>
      </c>
      <c r="AO48" s="48">
        <f>'03_Consumption Forecast'!AO88</f>
        <v>4890098.5760109955</v>
      </c>
      <c r="AP48" s="48">
        <f>'03_Consumption Forecast'!AP88</f>
        <v>5097582.4197679283</v>
      </c>
      <c r="AQ48" s="48">
        <f>'03_Consumption Forecast'!AQ88</f>
        <v>5308332.0837795651</v>
      </c>
      <c r="AR48" s="48">
        <f>'03_Consumption Forecast'!AR88</f>
        <v>5634604.4697608445</v>
      </c>
      <c r="AS48" s="48">
        <f>'03_Consumption Forecast'!AS88</f>
        <v>5851706.6837775726</v>
      </c>
      <c r="AT48" s="48">
        <f>'03_Consumption Forecast'!AT88</f>
        <v>6050950.4778229902</v>
      </c>
      <c r="AU48" s="48">
        <f>'03_Consumption Forecast'!AU88</f>
        <v>5942762.6214028932</v>
      </c>
      <c r="AV48" s="48">
        <f>'03_Consumption Forecast'!AV88</f>
        <v>6083704.2943967339</v>
      </c>
      <c r="AW48" s="48">
        <f>'03_Consumption Forecast'!AW88</f>
        <v>6230822.9996349439</v>
      </c>
      <c r="AX48" s="48">
        <f>'03_Consumption Forecast'!AX88</f>
        <v>6393939.07285666</v>
      </c>
      <c r="AY48" s="48">
        <f>'03_Consumption Forecast'!AY88</f>
        <v>6565413.9879206093</v>
      </c>
      <c r="AZ48" s="48">
        <f>'03_Consumption Forecast'!AZ88</f>
        <v>6742284.2035395959</v>
      </c>
      <c r="BA48" s="48">
        <f>'03_Consumption Forecast'!BA88</f>
        <v>6921920.2843628498</v>
      </c>
      <c r="BB48" s="48">
        <f>'03_Consumption Forecast'!BB88</f>
        <v>7113609.0765772471</v>
      </c>
      <c r="BC48" s="48">
        <f>'03_Consumption Forecast'!BC88</f>
        <v>7314435.2771211863</v>
      </c>
      <c r="BD48" s="48">
        <f>'03_Consumption Forecast'!BD88</f>
        <v>7531564.9602348115</v>
      </c>
      <c r="BE48" s="48">
        <f>'03_Consumption Forecast'!BE88</f>
        <v>7752884.7095219828</v>
      </c>
      <c r="BF48" s="48">
        <f>'03_Consumption Forecast'!BF88</f>
        <v>7983237.674127466</v>
      </c>
      <c r="BG48" s="48">
        <f>'03_Consumption Forecast'!BG88</f>
        <v>8224333.5608054725</v>
      </c>
      <c r="BH48" s="48">
        <f>'03_Consumption Forecast'!BH88</f>
        <v>8466042.9022594914</v>
      </c>
      <c r="BI48" s="48">
        <f>'03_Consumption Forecast'!BI88</f>
        <v>8720343.7150949463</v>
      </c>
      <c r="BJ48" s="48">
        <f>'03_Consumption Forecast'!BJ88</f>
        <v>8987491.506064387</v>
      </c>
      <c r="BK48" s="48">
        <f>'03_Consumption Forecast'!BK88</f>
        <v>9263241.3532974012</v>
      </c>
      <c r="BL48" s="48">
        <f>'03_Consumption Forecast'!BL88</f>
        <v>9550784.1329221036</v>
      </c>
      <c r="BM48" s="48">
        <f>'03_Consumption Forecast'!BM88</f>
        <v>9850660.6032563783</v>
      </c>
      <c r="BN48" s="48">
        <f>'03_Consumption Forecast'!BN88</f>
        <v>10162477.895043299</v>
      </c>
      <c r="BO48" s="48">
        <f>'03_Consumption Forecast'!BO88</f>
        <v>10486565.36144197</v>
      </c>
      <c r="BP48" s="48">
        <f>'03_Consumption Forecast'!BP88</f>
        <v>10823578.887089346</v>
      </c>
      <c r="BQ48" s="48">
        <f>'03_Consumption Forecast'!BQ88</f>
        <v>11174464.839395044</v>
      </c>
      <c r="BR48" s="48">
        <f>'03_Consumption Forecast'!BR88</f>
        <v>11539344.588372486</v>
      </c>
      <c r="BS48" s="48">
        <f>'03_Consumption Forecast'!BS88</f>
        <v>11918719.284705499</v>
      </c>
      <c r="BT48" s="48">
        <f>'03_Consumption Forecast'!BT88</f>
        <v>12312355.747562863</v>
      </c>
      <c r="BU48" s="48">
        <f>'03_Consumption Forecast'!BU88</f>
        <v>12721195.589709291</v>
      </c>
      <c r="BV48" s="48">
        <f>'03_Consumption Forecast'!BV88</f>
        <v>13145791.074819267</v>
      </c>
      <c r="BW48" s="48">
        <f>'03_Consumption Forecast'!BW88</f>
        <v>13586585.042154927</v>
      </c>
      <c r="BX48" s="48">
        <f>'03_Consumption Forecast'!BX88</f>
        <v>14045113.78218836</v>
      </c>
      <c r="BY48" s="48">
        <f>'03_Consumption Forecast'!BY88</f>
        <v>14521882.323489176</v>
      </c>
      <c r="BZ48" s="48">
        <f>'03_Consumption Forecast'!BZ88</f>
        <v>15017369.503005445</v>
      </c>
      <c r="CA48" s="48">
        <f>'03_Consumption Forecast'!CA88</f>
        <v>15532458.325701766</v>
      </c>
      <c r="CB48" s="48">
        <f>'03_Consumption Forecast'!CB88</f>
        <v>16067850.063958546</v>
      </c>
      <c r="CC48" s="48">
        <f>'03_Consumption Forecast'!CC88</f>
        <v>16624257.247777285</v>
      </c>
      <c r="CD48" s="48">
        <f>'03_Consumption Forecast'!CD88</f>
        <v>17202504.593439043</v>
      </c>
      <c r="CE48" s="48">
        <f>'03_Consumption Forecast'!CE88</f>
        <v>17803463.124688048</v>
      </c>
    </row>
    <row r="49" spans="1:83" x14ac:dyDescent="0.25">
      <c r="A49" s="48" t="s">
        <v>80</v>
      </c>
      <c r="B49" s="48" t="str">
        <f>'03_Consumption Forecast'!B89</f>
        <v>Scope 2 Emissions [tons]</v>
      </c>
      <c r="C49" s="48" t="str">
        <f>'03_Consumption Forecast'!C89</f>
        <v>Total</v>
      </c>
      <c r="D49" s="48">
        <f>'03_Consumption Forecast'!D89</f>
        <v>12745.085394642858</v>
      </c>
      <c r="E49" s="48">
        <f>'03_Consumption Forecast'!E89</f>
        <v>8956.212364653471</v>
      </c>
      <c r="F49" s="48">
        <f>'03_Consumption Forecast'!F89</f>
        <v>8637.217698408549</v>
      </c>
      <c r="G49" s="48">
        <f>'03_Consumption Forecast'!G89</f>
        <v>8360.5738057044837</v>
      </c>
      <c r="H49" s="48">
        <f>'03_Consumption Forecast'!H89</f>
        <v>10446.181569180213</v>
      </c>
      <c r="I49" s="48">
        <f>'03_Consumption Forecast'!I89</f>
        <v>15237.958152185931</v>
      </c>
      <c r="J49" s="48">
        <f>'03_Consumption Forecast'!J89</f>
        <v>26937.63894909143</v>
      </c>
      <c r="K49" s="48">
        <f>'03_Consumption Forecast'!K89</f>
        <v>9388.1135190225577</v>
      </c>
      <c r="L49" s="48">
        <f>'03_Consumption Forecast'!L89</f>
        <v>9599.8653956938597</v>
      </c>
      <c r="M49" s="48">
        <f>'03_Consumption Forecast'!M89</f>
        <v>7847.7850152402143</v>
      </c>
      <c r="N49" s="48">
        <f>'03_Consumption Forecast'!N89</f>
        <v>11754.275934240643</v>
      </c>
      <c r="O49" s="48">
        <f>'03_Consumption Forecast'!O89</f>
        <v>15589.376555781626</v>
      </c>
      <c r="P49" s="48">
        <f>'03_Consumption Forecast'!P89</f>
        <v>10457.72351737445</v>
      </c>
      <c r="Q49" s="48">
        <f>'03_Consumption Forecast'!Q89</f>
        <v>8204.73201117807</v>
      </c>
      <c r="R49" s="48">
        <f>'03_Consumption Forecast'!R89</f>
        <v>1597.0628305409539</v>
      </c>
      <c r="S49" s="48">
        <f>'03_Consumption Forecast'!S89</f>
        <v>454.27612267750283</v>
      </c>
      <c r="T49" s="48">
        <f>'03_Consumption Forecast'!T89</f>
        <v>417.10058058894509</v>
      </c>
      <c r="U49" s="48">
        <f>'03_Consumption Forecast'!U89</f>
        <v>428.93593558505489</v>
      </c>
      <c r="V49" s="48">
        <f>'03_Consumption Forecast'!V89</f>
        <v>441.37851750241555</v>
      </c>
      <c r="W49" s="48">
        <f>'03_Consumption Forecast'!W89</f>
        <v>761.73243011037869</v>
      </c>
      <c r="X49" s="48">
        <f>'03_Consumption Forecast'!X89</f>
        <v>658.44162980188219</v>
      </c>
      <c r="Y49" s="48">
        <f>'03_Consumption Forecast'!Y89</f>
        <v>5556.9076749885062</v>
      </c>
      <c r="Z49" s="48">
        <f>'03_Consumption Forecast'!Z89</f>
        <v>10572.446784189458</v>
      </c>
      <c r="AA49" s="48">
        <f>'03_Consumption Forecast'!AA89</f>
        <v>25881.417446658303</v>
      </c>
      <c r="AB49" s="48">
        <f>'03_Consumption Forecast'!AB89</f>
        <v>119572.9375130525</v>
      </c>
      <c r="AC49" s="48">
        <f>'03_Consumption Forecast'!AC89</f>
        <v>113814.00382844709</v>
      </c>
      <c r="AD49" s="48">
        <f>'03_Consumption Forecast'!AD89</f>
        <v>143508.74209136289</v>
      </c>
      <c r="AE49" s="48">
        <f>'03_Consumption Forecast'!AE89</f>
        <v>193462.74797808856</v>
      </c>
      <c r="AF49" s="48">
        <f>'03_Consumption Forecast'!AF89</f>
        <v>161672.90335013464</v>
      </c>
      <c r="AG49" s="48">
        <f>'03_Consumption Forecast'!AG89</f>
        <v>186893.17417794431</v>
      </c>
      <c r="AH49" s="48">
        <f>'03_Consumption Forecast'!AH89</f>
        <v>227913.64930525227</v>
      </c>
      <c r="AI49" s="48">
        <f>'03_Consumption Forecast'!AI89</f>
        <v>242172.86009857987</v>
      </c>
      <c r="AJ49" s="48">
        <f>'03_Consumption Forecast'!AJ89</f>
        <v>245793.05369256661</v>
      </c>
      <c r="AK49" s="48">
        <f>'03_Consumption Forecast'!AK89</f>
        <v>308318.37758716563</v>
      </c>
      <c r="AL49" s="48">
        <f>'03_Consumption Forecast'!AL89</f>
        <v>311859.10003981442</v>
      </c>
      <c r="AM49" s="48">
        <f>'03_Consumption Forecast'!AM89</f>
        <v>230143.64204669555</v>
      </c>
      <c r="AN49" s="48">
        <f>'03_Consumption Forecast'!AN89</f>
        <v>358374.52431450679</v>
      </c>
      <c r="AO49" s="48">
        <f>'03_Consumption Forecast'!AO89</f>
        <v>366665.92471413891</v>
      </c>
      <c r="AP49" s="48">
        <f>'03_Consumption Forecast'!AP89</f>
        <v>347873.49927533307</v>
      </c>
      <c r="AQ49" s="48">
        <f>'03_Consumption Forecast'!AQ89</f>
        <v>360614.69336951367</v>
      </c>
      <c r="AR49" s="48">
        <f>'03_Consumption Forecast'!AR89</f>
        <v>391655.24886992888</v>
      </c>
      <c r="AS49" s="48">
        <f>'03_Consumption Forecast'!AS89</f>
        <v>296449.9286541011</v>
      </c>
      <c r="AT49" s="48">
        <f>'03_Consumption Forecast'!AT89</f>
        <v>339568.01209848881</v>
      </c>
      <c r="AU49" s="48">
        <f>'03_Consumption Forecast'!AU89</f>
        <v>389951.51576190413</v>
      </c>
      <c r="AV49" s="48">
        <f>'03_Consumption Forecast'!AV89</f>
        <v>411194.64764453878</v>
      </c>
      <c r="AW49" s="48">
        <f>'03_Consumption Forecast'!AW89</f>
        <v>433381.61101160338</v>
      </c>
      <c r="AX49" s="48">
        <f>'03_Consumption Forecast'!AX89</f>
        <v>453681.17928459338</v>
      </c>
      <c r="AY49" s="48">
        <f>'03_Consumption Forecast'!AY89</f>
        <v>474576.03758603381</v>
      </c>
      <c r="AZ49" s="48">
        <f>'03_Consumption Forecast'!AZ89</f>
        <v>497035.58972802776</v>
      </c>
      <c r="BA49" s="48">
        <f>'03_Consumption Forecast'!BA89</f>
        <v>520771.5079723919</v>
      </c>
      <c r="BB49" s="48">
        <f>'03_Consumption Forecast'!BB89</f>
        <v>543876.10823408724</v>
      </c>
      <c r="BC49" s="48">
        <f>'03_Consumption Forecast'!BC89</f>
        <v>569797.56404015911</v>
      </c>
      <c r="BD49" s="48">
        <f>'03_Consumption Forecast'!BD89</f>
        <v>594796.50778818456</v>
      </c>
      <c r="BE49" s="48">
        <f>'03_Consumption Forecast'!BE89</f>
        <v>621639.14483590925</v>
      </c>
      <c r="BF49" s="48">
        <f>'03_Consumption Forecast'!BF89</f>
        <v>649459.20991728897</v>
      </c>
      <c r="BG49" s="48">
        <f>'03_Consumption Forecast'!BG89</f>
        <v>678341.73291578493</v>
      </c>
      <c r="BH49" s="48">
        <f>'03_Consumption Forecast'!BH89</f>
        <v>711925.6398025736</v>
      </c>
      <c r="BI49" s="48">
        <f>'03_Consumption Forecast'!BI89</f>
        <v>748240.9581410645</v>
      </c>
      <c r="BJ49" s="48">
        <f>'03_Consumption Forecast'!BJ89</f>
        <v>785742.26237721683</v>
      </c>
      <c r="BK49" s="48">
        <f>'03_Consumption Forecast'!BK89</f>
        <v>823311.3288512713</v>
      </c>
      <c r="BL49" s="48">
        <f>'03_Consumption Forecast'!BL89</f>
        <v>862313.52944565227</v>
      </c>
      <c r="BM49" s="48">
        <f>'03_Consumption Forecast'!BM89</f>
        <v>902784.87611914636</v>
      </c>
      <c r="BN49" s="48">
        <f>'03_Consumption Forecast'!BN89</f>
        <v>945161.34712843609</v>
      </c>
      <c r="BO49" s="48">
        <f>'03_Consumption Forecast'!BO89</f>
        <v>989582.98277122842</v>
      </c>
      <c r="BP49" s="48">
        <f>'03_Consumption Forecast'!BP89</f>
        <v>1036070.7313902141</v>
      </c>
      <c r="BQ49" s="48">
        <f>'03_Consumption Forecast'!BQ89</f>
        <v>1084688.2983210387</v>
      </c>
      <c r="BR49" s="48">
        <f>'03_Consumption Forecast'!BR89</f>
        <v>1135773.5084750049</v>
      </c>
      <c r="BS49" s="48">
        <f>'03_Consumption Forecast'!BS89</f>
        <v>1189221.7917441591</v>
      </c>
      <c r="BT49" s="48">
        <f>'03_Consumption Forecast'!BT89</f>
        <v>1245439.0095299773</v>
      </c>
      <c r="BU49" s="48">
        <f>'03_Consumption Forecast'!BU89</f>
        <v>1304491.9258707727</v>
      </c>
      <c r="BV49" s="48">
        <f>'03_Consumption Forecast'!BV89</f>
        <v>1366576.2142315919</v>
      </c>
      <c r="BW49" s="48">
        <f>'03_Consumption Forecast'!BW89</f>
        <v>1431898.5924057066</v>
      </c>
      <c r="BX49" s="48">
        <f>'03_Consumption Forecast'!BX89</f>
        <v>1500181.3563544278</v>
      </c>
      <c r="BY49" s="48">
        <f>'03_Consumption Forecast'!BY89</f>
        <v>1571389.6206318967</v>
      </c>
      <c r="BZ49" s="48">
        <f>'03_Consumption Forecast'!BZ89</f>
        <v>1645700.4299723688</v>
      </c>
      <c r="CA49" s="48">
        <f>'03_Consumption Forecast'!CA89</f>
        <v>1723467.8801458287</v>
      </c>
      <c r="CB49" s="48">
        <f>'03_Consumption Forecast'!CB89</f>
        <v>1804896.7107079269</v>
      </c>
      <c r="CC49" s="48">
        <f>'03_Consumption Forecast'!CC89</f>
        <v>1890210.6196211034</v>
      </c>
      <c r="CD49" s="48">
        <f>'03_Consumption Forecast'!CD89</f>
        <v>1979598.5779429546</v>
      </c>
      <c r="CE49" s="48">
        <f>'03_Consumption Forecast'!CE89</f>
        <v>2073252.1263409632</v>
      </c>
    </row>
    <row r="50" spans="1:83" x14ac:dyDescent="0.25">
      <c r="A50" s="48" t="s">
        <v>80</v>
      </c>
      <c r="B50" s="48" t="str">
        <f>'03_Consumption Forecast'!B90</f>
        <v>Scope 3 Emissions [tons]</v>
      </c>
      <c r="C50" s="48" t="str">
        <f>'03_Consumption Forecast'!C90</f>
        <v>Total</v>
      </c>
      <c r="D50" s="48">
        <f>'03_Consumption Forecast'!D90</f>
        <v>-1991475.6541380058</v>
      </c>
      <c r="E50" s="48">
        <f>'03_Consumption Forecast'!E90</f>
        <v>-2035478.4649001968</v>
      </c>
      <c r="F50" s="48">
        <f>'03_Consumption Forecast'!F90</f>
        <v>-2071720.9837282649</v>
      </c>
      <c r="G50" s="48">
        <f>'03_Consumption Forecast'!G90</f>
        <v>-2109970.7826403705</v>
      </c>
      <c r="H50" s="48">
        <f>'03_Consumption Forecast'!H90</f>
        <v>-2142655.2976323743</v>
      </c>
      <c r="I50" s="48">
        <f>'03_Consumption Forecast'!I90</f>
        <v>-2172954.8309747512</v>
      </c>
      <c r="J50" s="48">
        <f>'03_Consumption Forecast'!J90</f>
        <v>-2191056.8838543352</v>
      </c>
      <c r="K50" s="48">
        <f>'03_Consumption Forecast'!K90</f>
        <v>-2270210.9594622813</v>
      </c>
      <c r="L50" s="48">
        <f>'03_Consumption Forecast'!L90</f>
        <v>-2308279.7646899428</v>
      </c>
      <c r="M50" s="48">
        <f>'03_Consumption Forecast'!M90</f>
        <v>-2354268.7272716677</v>
      </c>
      <c r="N50" s="48">
        <f>'03_Consumption Forecast'!N90</f>
        <v>-2393558.2051390326</v>
      </c>
      <c r="O50" s="48">
        <f>'03_Consumption Forecast'!O90</f>
        <v>-2430371.4606598001</v>
      </c>
      <c r="P50" s="48">
        <f>'03_Consumption Forecast'!P90</f>
        <v>-2481537.5267796223</v>
      </c>
      <c r="Q50" s="48">
        <f>'03_Consumption Forecast'!Q90</f>
        <v>-2526445.1855692347</v>
      </c>
      <c r="R50" s="48">
        <f>'03_Consumption Forecast'!R90</f>
        <v>-2585694.6300505316</v>
      </c>
      <c r="S50" s="48">
        <f>'03_Consumption Forecast'!S90</f>
        <v>-2633308.9185795952</v>
      </c>
      <c r="T50" s="48">
        <f>'03_Consumption Forecast'!T90</f>
        <v>-2680244.8902085931</v>
      </c>
      <c r="U50" s="48">
        <f>'03_Consumption Forecast'!U90</f>
        <v>-2724794.2657304453</v>
      </c>
      <c r="V50" s="48">
        <f>'03_Consumption Forecast'!V90</f>
        <v>-2778671.8805153128</v>
      </c>
      <c r="W50" s="48">
        <f>'03_Consumption Forecast'!W90</f>
        <v>-2595824.4266479639</v>
      </c>
      <c r="X50" s="48">
        <f>'03_Consumption Forecast'!X90</f>
        <v>-2584076.5884958897</v>
      </c>
      <c r="Y50" s="48">
        <f>'03_Consumption Forecast'!Y90</f>
        <v>-2558306.8116423702</v>
      </c>
      <c r="Z50" s="48">
        <f>'03_Consumption Forecast'!Z90</f>
        <v>-2538091.5332341939</v>
      </c>
      <c r="AA50" s="48">
        <f>'03_Consumption Forecast'!AA90</f>
        <v>-2491244.5877607139</v>
      </c>
      <c r="AB50" s="48">
        <f>'03_Consumption Forecast'!AB90</f>
        <v>-2310567.9031050405</v>
      </c>
      <c r="AC50" s="48">
        <f>'03_Consumption Forecast'!AC90</f>
        <v>-2393196.4114228562</v>
      </c>
      <c r="AD50" s="48">
        <f>'03_Consumption Forecast'!AD90</f>
        <v>-2651455.1359815099</v>
      </c>
      <c r="AE50" s="48">
        <f>'03_Consumption Forecast'!AE90</f>
        <v>-2460742.7741059707</v>
      </c>
      <c r="AF50" s="48">
        <f>'03_Consumption Forecast'!AF90</f>
        <v>-1751068.9450376634</v>
      </c>
      <c r="AG50" s="48">
        <f>'03_Consumption Forecast'!AG90</f>
        <v>-2035907.1245925345</v>
      </c>
      <c r="AH50" s="48">
        <f>'03_Consumption Forecast'!AH90</f>
        <v>-1965332.3217881885</v>
      </c>
      <c r="AI50" s="48">
        <f>'03_Consumption Forecast'!AI90</f>
        <v>-1969803.1700808327</v>
      </c>
      <c r="AJ50" s="48">
        <f>'03_Consumption Forecast'!AJ90</f>
        <v>-2108296.9719443559</v>
      </c>
      <c r="AK50" s="48">
        <f>'03_Consumption Forecast'!AK90</f>
        <v>-1883433.4472360881</v>
      </c>
      <c r="AL50" s="48">
        <f>'03_Consumption Forecast'!AL90</f>
        <v>-2074821.1352937603</v>
      </c>
      <c r="AM50" s="48">
        <f>'03_Consumption Forecast'!AM90</f>
        <v>-2599204.6653157645</v>
      </c>
      <c r="AN50" s="48">
        <f>'03_Consumption Forecast'!AN90</f>
        <v>-2045211.8017429993</v>
      </c>
      <c r="AO50" s="48">
        <f>'03_Consumption Forecast'!AO90</f>
        <v>-2192990.4193384745</v>
      </c>
      <c r="AP50" s="48">
        <f>'03_Consumption Forecast'!AP90</f>
        <v>-2522788.8101777351</v>
      </c>
      <c r="AQ50" s="48">
        <f>'03_Consumption Forecast'!AQ90</f>
        <v>-2632849.1453805398</v>
      </c>
      <c r="AR50" s="48">
        <f>'03_Consumption Forecast'!AR90</f>
        <v>-2558182.1412011571</v>
      </c>
      <c r="AS50" s="48">
        <f>'03_Consumption Forecast'!AS90</f>
        <v>-3181771.2388909054</v>
      </c>
      <c r="AT50" s="48">
        <f>'03_Consumption Forecast'!AT90</f>
        <v>-3121534.4128531427</v>
      </c>
      <c r="AU50" s="48">
        <f>'03_Consumption Forecast'!AU90</f>
        <v>-2806555.4964477704</v>
      </c>
      <c r="AV50" s="48">
        <f>'03_Consumption Forecast'!AV90</f>
        <v>-2844143.2556318911</v>
      </c>
      <c r="AW50" s="48">
        <f>'03_Consumption Forecast'!AW90</f>
        <v>-2880518.8768473435</v>
      </c>
      <c r="AX50" s="48">
        <f>'03_Consumption Forecast'!AX90</f>
        <v>-2900577.4101061793</v>
      </c>
      <c r="AY50" s="48">
        <f>'03_Consumption Forecast'!AY90</f>
        <v>-2915156.8243020899</v>
      </c>
      <c r="AZ50" s="48">
        <f>'03_Consumption Forecast'!AZ90</f>
        <v>-2964145.5870217839</v>
      </c>
      <c r="BA50" s="48">
        <f>'03_Consumption Forecast'!BA90</f>
        <v>-2927002.9685099302</v>
      </c>
      <c r="BB50" s="48">
        <f>'03_Consumption Forecast'!BB90</f>
        <v>-2904531.2533899555</v>
      </c>
      <c r="BC50" s="48">
        <f>'03_Consumption Forecast'!BC90</f>
        <v>-2912875.7847167635</v>
      </c>
      <c r="BD50" s="48">
        <f>'03_Consumption Forecast'!BD90</f>
        <v>-2921949.6158305947</v>
      </c>
      <c r="BE50" s="48">
        <f>'03_Consumption Forecast'!BE90</f>
        <v>-2914624.1062154295</v>
      </c>
      <c r="BF50" s="48">
        <f>'03_Consumption Forecast'!BF90</f>
        <v>-2899854.934344233</v>
      </c>
      <c r="BG50" s="48">
        <f>'03_Consumption Forecast'!BG90</f>
        <v>-2879183.7211545445</v>
      </c>
      <c r="BH50" s="48">
        <f>'03_Consumption Forecast'!BH90</f>
        <v>-2830705.1679242421</v>
      </c>
      <c r="BI50" s="48">
        <f>'03_Consumption Forecast'!BI90</f>
        <v>-2781644.6440166347</v>
      </c>
      <c r="BJ50" s="48">
        <f>'03_Consumption Forecast'!BJ90</f>
        <v>-2729115.3541937778</v>
      </c>
      <c r="BK50" s="48">
        <f>'03_Consumption Forecast'!BK90</f>
        <v>-2660008.1014262224</v>
      </c>
      <c r="BL50" s="48">
        <f>'03_Consumption Forecast'!BL90</f>
        <v>-2576624.9783452246</v>
      </c>
      <c r="BM50" s="48">
        <f>'03_Consumption Forecast'!BM90</f>
        <v>-2478218.1667228201</v>
      </c>
      <c r="BN50" s="48">
        <f>'03_Consumption Forecast'!BN90</f>
        <v>-2361986.007272698</v>
      </c>
      <c r="BO50" s="48">
        <f>'03_Consumption Forecast'!BO90</f>
        <v>-2225655.3099012952</v>
      </c>
      <c r="BP50" s="48">
        <f>'03_Consumption Forecast'!BP90</f>
        <v>-2068786.1234984007</v>
      </c>
      <c r="BQ50" s="48">
        <f>'03_Consumption Forecast'!BQ90</f>
        <v>-1888385.903993398</v>
      </c>
      <c r="BR50" s="48">
        <f>'03_Consumption Forecast'!BR90</f>
        <v>-1680310.8685567919</v>
      </c>
      <c r="BS50" s="48">
        <f>'03_Consumption Forecast'!BS90</f>
        <v>-1441692.53886397</v>
      </c>
      <c r="BT50" s="48">
        <f>'03_Consumption Forecast'!BT90</f>
        <v>-1168425.7162959911</v>
      </c>
      <c r="BU50" s="48">
        <f>'03_Consumption Forecast'!BU90</f>
        <v>-857318.47649138048</v>
      </c>
      <c r="BV50" s="48">
        <f>'03_Consumption Forecast'!BV90</f>
        <v>-504334.65502334759</v>
      </c>
      <c r="BW50" s="48">
        <f>'03_Consumption Forecast'!BW90</f>
        <v>-104944.71723980829</v>
      </c>
      <c r="BX50" s="48">
        <f>'03_Consumption Forecast'!BX90</f>
        <v>344873.41630387492</v>
      </c>
      <c r="BY50" s="48">
        <f>'03_Consumption Forecast'!BY90</f>
        <v>850606.27003840171</v>
      </c>
      <c r="BZ50" s="48">
        <f>'03_Consumption Forecast'!BZ90</f>
        <v>1418072.8938806057</v>
      </c>
      <c r="CA50" s="48">
        <f>'03_Consumption Forecast'!CA90</f>
        <v>2053197.1714058183</v>
      </c>
      <c r="CB50" s="48">
        <f>'03_Consumption Forecast'!CB90</f>
        <v>2762618.2297125682</v>
      </c>
      <c r="CC50" s="48">
        <f>'03_Consumption Forecast'!CC90</f>
        <v>3553484.2743348405</v>
      </c>
      <c r="CD50" s="48">
        <f>'03_Consumption Forecast'!CD90</f>
        <v>4433350.5836222246</v>
      </c>
      <c r="CE50" s="48">
        <f>'03_Consumption Forecast'!CE90</f>
        <v>5410265.5457088016</v>
      </c>
    </row>
    <row r="51" spans="1:83" s="47" customFormat="1" x14ac:dyDescent="0.25">
      <c r="A51" s="48" t="s">
        <v>80</v>
      </c>
      <c r="B51" s="48" t="str">
        <f>'03_Consumption Forecast'!B91</f>
        <v>Total Emissions [tons]</v>
      </c>
      <c r="C51" s="48" t="str">
        <f>'03_Consumption Forecast'!C91</f>
        <v>Total</v>
      </c>
      <c r="D51" s="48">
        <f>'03_Consumption Forecast'!D91</f>
        <v>878029.73666290194</v>
      </c>
      <c r="E51" s="48">
        <f>'03_Consumption Forecast'!E91</f>
        <v>881844.00293938327</v>
      </c>
      <c r="F51" s="48">
        <f>'03_Consumption Forecast'!F91</f>
        <v>905273.80579207838</v>
      </c>
      <c r="G51" s="48">
        <f>'03_Consumption Forecast'!G91</f>
        <v>909015.39417106553</v>
      </c>
      <c r="H51" s="48">
        <f>'03_Consumption Forecast'!H91</f>
        <v>933363.2406673329</v>
      </c>
      <c r="I51" s="48">
        <f>'03_Consumption Forecast'!I91</f>
        <v>970623.7397446048</v>
      </c>
      <c r="J51" s="48">
        <f>'03_Consumption Forecast'!J91</f>
        <v>1024675.8192933986</v>
      </c>
      <c r="K51" s="48">
        <f>'03_Consumption Forecast'!K91</f>
        <v>1006262.0806764521</v>
      </c>
      <c r="L51" s="48">
        <f>'03_Consumption Forecast'!L91</f>
        <v>1028915.9153029189</v>
      </c>
      <c r="M51" s="48">
        <f>'03_Consumption Forecast'!M91</f>
        <v>1039051.117480305</v>
      </c>
      <c r="N51" s="48">
        <f>'03_Consumption Forecast'!N91</f>
        <v>1054213.1368408094</v>
      </c>
      <c r="O51" s="48">
        <f>'03_Consumption Forecast'!O91</f>
        <v>1073270.0415901134</v>
      </c>
      <c r="P51" s="48">
        <f>'03_Consumption Forecast'!P91</f>
        <v>1087348.6228072518</v>
      </c>
      <c r="Q51" s="48">
        <f>'03_Consumption Forecast'!Q91</f>
        <v>1090251.7112281583</v>
      </c>
      <c r="R51" s="48">
        <f>'03_Consumption Forecast'!R91</f>
        <v>1077986.8570112702</v>
      </c>
      <c r="S51" s="48">
        <f>'03_Consumption Forecast'!S91</f>
        <v>1082499.5371665529</v>
      </c>
      <c r="T51" s="48">
        <f>'03_Consumption Forecast'!T91</f>
        <v>1092453.549705775</v>
      </c>
      <c r="U51" s="48">
        <f>'03_Consumption Forecast'!U91</f>
        <v>1126473.2671825653</v>
      </c>
      <c r="V51" s="48">
        <f>'03_Consumption Forecast'!V91</f>
        <v>1138264.2205434365</v>
      </c>
      <c r="W51" s="48">
        <f>'03_Consumption Forecast'!W91</f>
        <v>1434112.7707541927</v>
      </c>
      <c r="X51" s="48">
        <f>'03_Consumption Forecast'!X91</f>
        <v>1462094.4918707239</v>
      </c>
      <c r="Y51" s="48">
        <f>'03_Consumption Forecast'!Y91</f>
        <v>1515704.3208715466</v>
      </c>
      <c r="Z51" s="48">
        <f>'03_Consumption Forecast'!Z91</f>
        <v>1535879.3579333951</v>
      </c>
      <c r="AA51" s="48">
        <f>'03_Consumption Forecast'!AA91</f>
        <v>1615848.1021453273</v>
      </c>
      <c r="AB51" s="48">
        <f>'03_Consumption Forecast'!AB91</f>
        <v>1908187.5781399631</v>
      </c>
      <c r="AC51" s="48">
        <f>'03_Consumption Forecast'!AC91</f>
        <v>1836185.8654562046</v>
      </c>
      <c r="AD51" s="48">
        <f>'03_Consumption Forecast'!AD91</f>
        <v>2189251.0230834042</v>
      </c>
      <c r="AE51" s="48">
        <f>'03_Consumption Forecast'!AE91</f>
        <v>2516921.7074342156</v>
      </c>
      <c r="AF51" s="48">
        <f>'03_Consumption Forecast'!AF91</f>
        <v>1732675.5781524722</v>
      </c>
      <c r="AG51" s="48">
        <f>'03_Consumption Forecast'!AG91</f>
        <v>1637644.480310973</v>
      </c>
      <c r="AH51" s="48">
        <f>'03_Consumption Forecast'!AH91</f>
        <v>1876261.1038902854</v>
      </c>
      <c r="AI51" s="48">
        <f>'03_Consumption Forecast'!AI91</f>
        <v>2037058.3008804959</v>
      </c>
      <c r="AJ51" s="48">
        <f>'03_Consumption Forecast'!AJ91</f>
        <v>2116508.9100482608</v>
      </c>
      <c r="AK51" s="48">
        <f>'03_Consumption Forecast'!AK91</f>
        <v>2649278.3887076061</v>
      </c>
      <c r="AL51" s="48">
        <f>'03_Consumption Forecast'!AL91</f>
        <v>2600569.1516040014</v>
      </c>
      <c r="AM51" s="48">
        <f>'03_Consumption Forecast'!AM91</f>
        <v>2178560.2312278054</v>
      </c>
      <c r="AN51" s="48">
        <f>'03_Consumption Forecast'!AN91</f>
        <v>2974961.8014435065</v>
      </c>
      <c r="AO51" s="48">
        <f>'03_Consumption Forecast'!AO91</f>
        <v>3063774.0813866598</v>
      </c>
      <c r="AP51" s="48">
        <f>'03_Consumption Forecast'!AP91</f>
        <v>2922667.1088655265</v>
      </c>
      <c r="AQ51" s="48">
        <f>'03_Consumption Forecast'!AQ91</f>
        <v>3036097.6317685386</v>
      </c>
      <c r="AR51" s="48">
        <f>'03_Consumption Forecast'!AR91</f>
        <v>3468077.5774296159</v>
      </c>
      <c r="AS51" s="48">
        <f>'03_Consumption Forecast'!AS91</f>
        <v>2966385.3735407679</v>
      </c>
      <c r="AT51" s="48">
        <f>'03_Consumption Forecast'!AT91</f>
        <v>3268984.0770683358</v>
      </c>
      <c r="AU51" s="48">
        <f>'03_Consumption Forecast'!AU91</f>
        <v>3526158.6407170272</v>
      </c>
      <c r="AV51" s="48">
        <f>'03_Consumption Forecast'!AV91</f>
        <v>3650755.6864093812</v>
      </c>
      <c r="AW51" s="48">
        <f>'03_Consumption Forecast'!AW91</f>
        <v>3783685.7337992042</v>
      </c>
      <c r="AX51" s="48">
        <f>'03_Consumption Forecast'!AX91</f>
        <v>3947042.8420350738</v>
      </c>
      <c r="AY51" s="48">
        <f>'03_Consumption Forecast'!AY91</f>
        <v>4124833.2012045537</v>
      </c>
      <c r="AZ51" s="48">
        <f>'03_Consumption Forecast'!AZ91</f>
        <v>4275174.2062458396</v>
      </c>
      <c r="BA51" s="48">
        <f>'03_Consumption Forecast'!BA91</f>
        <v>4515688.8238253118</v>
      </c>
      <c r="BB51" s="48">
        <f>'03_Consumption Forecast'!BB91</f>
        <v>4752953.9314213786</v>
      </c>
      <c r="BC51" s="48">
        <f>'03_Consumption Forecast'!BC91</f>
        <v>4971357.0564445816</v>
      </c>
      <c r="BD51" s="48">
        <f>'03_Consumption Forecast'!BD91</f>
        <v>5204411.8521924019</v>
      </c>
      <c r="BE51" s="48">
        <f>'03_Consumption Forecast'!BE91</f>
        <v>5459899.7481424622</v>
      </c>
      <c r="BF51" s="48">
        <f>'03_Consumption Forecast'!BF91</f>
        <v>5732841.9497005222</v>
      </c>
      <c r="BG51" s="48">
        <f>'03_Consumption Forecast'!BG91</f>
        <v>6023491.5725667123</v>
      </c>
      <c r="BH51" s="48">
        <f>'03_Consumption Forecast'!BH91</f>
        <v>6347263.3741378225</v>
      </c>
      <c r="BI51" s="48">
        <f>'03_Consumption Forecast'!BI91</f>
        <v>6686940.0292193759</v>
      </c>
      <c r="BJ51" s="48">
        <f>'03_Consumption Forecast'!BJ91</f>
        <v>7044118.4142478267</v>
      </c>
      <c r="BK51" s="48">
        <f>'03_Consumption Forecast'!BK91</f>
        <v>7426544.5807224503</v>
      </c>
      <c r="BL51" s="48">
        <f>'03_Consumption Forecast'!BL91</f>
        <v>7836472.6840225309</v>
      </c>
      <c r="BM51" s="48">
        <f>'03_Consumption Forecast'!BM91</f>
        <v>8275227.3126527043</v>
      </c>
      <c r="BN51" s="48">
        <f>'03_Consumption Forecast'!BN91</f>
        <v>8745653.2348990366</v>
      </c>
      <c r="BO51" s="48">
        <f>'03_Consumption Forecast'!BO91</f>
        <v>9250493.0343119036</v>
      </c>
      <c r="BP51" s="48">
        <f>'03_Consumption Forecast'!BP91</f>
        <v>9790863.4949811585</v>
      </c>
      <c r="BQ51" s="48">
        <f>'03_Consumption Forecast'!BQ91</f>
        <v>10370767.233722685</v>
      </c>
      <c r="BR51" s="48">
        <f>'03_Consumption Forecast'!BR91</f>
        <v>10994807.228290699</v>
      </c>
      <c r="BS51" s="48">
        <f>'03_Consumption Forecast'!BS91</f>
        <v>11666248.537585689</v>
      </c>
      <c r="BT51" s="48">
        <f>'03_Consumption Forecast'!BT91</f>
        <v>12389369.04079685</v>
      </c>
      <c r="BU51" s="48">
        <f>'03_Consumption Forecast'!BU91</f>
        <v>13168369.039088683</v>
      </c>
      <c r="BV51" s="48">
        <f>'03_Consumption Forecast'!BV91</f>
        <v>14008032.634027511</v>
      </c>
      <c r="BW51" s="48">
        <f>'03_Consumption Forecast'!BW91</f>
        <v>14913538.917320825</v>
      </c>
      <c r="BX51" s="48">
        <f>'03_Consumption Forecast'!BX91</f>
        <v>15890168.554846663</v>
      </c>
      <c r="BY51" s="48">
        <f>'03_Consumption Forecast'!BY91</f>
        <v>16943878.214159474</v>
      </c>
      <c r="BZ51" s="48">
        <f>'03_Consumption Forecast'!BZ91</f>
        <v>18081142.82685842</v>
      </c>
      <c r="CA51" s="48">
        <f>'03_Consumption Forecast'!CA91</f>
        <v>19309123.377253413</v>
      </c>
      <c r="CB51" s="48">
        <f>'03_Consumption Forecast'!CB91</f>
        <v>20635365.004379041</v>
      </c>
      <c r="CC51" s="48">
        <f>'03_Consumption Forecast'!CC91</f>
        <v>22067952.141733229</v>
      </c>
      <c r="CD51" s="48">
        <f>'03_Consumption Forecast'!CD91</f>
        <v>23615453.755004223</v>
      </c>
      <c r="CE51" s="48">
        <f>'03_Consumption Forecast'!CE91</f>
        <v>25286980.796737812</v>
      </c>
    </row>
    <row r="52" spans="1:83" s="48" customFormat="1" x14ac:dyDescent="0.25">
      <c r="A52" s="48" t="s">
        <v>80</v>
      </c>
      <c r="B52" s="48" t="s">
        <v>177</v>
      </c>
      <c r="C52" s="48" t="s">
        <v>23</v>
      </c>
      <c r="W52" s="48">
        <f t="array" ref="W52:CE52">TRANSPOSE('07_IE Wood Emissions'!F21:F81)</f>
        <v>822549600</v>
      </c>
      <c r="X52" s="48">
        <v>804917760.00000012</v>
      </c>
      <c r="Y52" s="48">
        <v>787285920</v>
      </c>
      <c r="Z52" s="48">
        <v>769654080.00000012</v>
      </c>
      <c r="AA52" s="48">
        <v>752022240.00000012</v>
      </c>
      <c r="AB52" s="48">
        <v>734390400.00000012</v>
      </c>
      <c r="AC52" s="48">
        <v>716758560.00000012</v>
      </c>
      <c r="AD52" s="48">
        <v>699126720</v>
      </c>
      <c r="AE52" s="48">
        <v>681494880</v>
      </c>
      <c r="AF52" s="48">
        <v>663863040</v>
      </c>
      <c r="AG52" s="48">
        <v>646231200</v>
      </c>
      <c r="AH52" s="48">
        <v>634099200</v>
      </c>
      <c r="AI52" s="48">
        <v>621967200</v>
      </c>
      <c r="AJ52" s="48">
        <v>609835200</v>
      </c>
      <c r="AK52" s="48">
        <v>597703200</v>
      </c>
      <c r="AL52" s="48">
        <v>585571200.00000012</v>
      </c>
      <c r="AM52" s="48">
        <v>573439200</v>
      </c>
      <c r="AN52" s="48">
        <v>561307200.00000012</v>
      </c>
      <c r="AO52" s="48">
        <v>549175200</v>
      </c>
      <c r="AP52" s="48">
        <v>537043200</v>
      </c>
      <c r="AQ52" s="48">
        <v>524911199.99999994</v>
      </c>
      <c r="AR52" s="48">
        <v>512779200.00000006</v>
      </c>
      <c r="AS52" s="48">
        <v>500647200.00000012</v>
      </c>
      <c r="AT52" s="48">
        <v>488515200.00000006</v>
      </c>
      <c r="AU52" s="48">
        <v>476383200.00000012</v>
      </c>
      <c r="AV52" s="48">
        <v>464251200.00000012</v>
      </c>
      <c r="AW52" s="48">
        <v>452119200.00000012</v>
      </c>
      <c r="AX52" s="48">
        <v>439967121.14760303</v>
      </c>
      <c r="AY52" s="48">
        <v>427783617.97782212</v>
      </c>
      <c r="AZ52" s="48">
        <v>415562111.06632036</v>
      </c>
      <c r="BA52" s="48">
        <v>403297887.29831052</v>
      </c>
      <c r="BB52" s="48">
        <v>390988715.98208803</v>
      </c>
      <c r="BC52" s="48">
        <v>378625174.54628789</v>
      </c>
      <c r="BD52" s="48">
        <v>366198052.00252354</v>
      </c>
      <c r="BE52" s="48">
        <v>353693477.04543686</v>
      </c>
      <c r="BF52" s="48">
        <v>341106573.20532316</v>
      </c>
      <c r="BG52" s="48">
        <v>328428463.17944628</v>
      </c>
      <c r="BH52" s="48">
        <v>315648359.04762977</v>
      </c>
      <c r="BI52" s="48">
        <v>302762548.31800783</v>
      </c>
      <c r="BJ52" s="48">
        <v>289757154.18888581</v>
      </c>
      <c r="BK52" s="48">
        <v>276618556.32265311</v>
      </c>
      <c r="BL52" s="48">
        <v>263337616.9966664</v>
      </c>
      <c r="BM52" s="48">
        <v>249901007.95822906</v>
      </c>
      <c r="BN52" s="48">
        <v>236294468.65670761</v>
      </c>
      <c r="BO52" s="48">
        <v>222503450.79839462</v>
      </c>
      <c r="BP52" s="48">
        <v>208512599.45112127</v>
      </c>
      <c r="BQ52" s="48">
        <v>194305476.6854558</v>
      </c>
      <c r="BR52" s="48">
        <v>179864187.50740358</v>
      </c>
      <c r="BS52" s="48">
        <v>165169991.75290921</v>
      </c>
      <c r="BT52" s="48">
        <v>150203199.27645507</v>
      </c>
      <c r="BU52" s="48">
        <v>134943576.27153307</v>
      </c>
      <c r="BV52" s="48">
        <v>119369327.72453856</v>
      </c>
      <c r="BW52" s="48">
        <v>103457366.88384132</v>
      </c>
      <c r="BX52" s="48">
        <v>87183390.815049678</v>
      </c>
      <c r="BY52" s="48">
        <v>70520985.018752411</v>
      </c>
      <c r="BZ52" s="48">
        <v>53442512.851408079</v>
      </c>
      <c r="CA52" s="48">
        <v>35918965.098131418</v>
      </c>
      <c r="CB52" s="48">
        <v>17919326.214151546</v>
      </c>
      <c r="CC52" s="48">
        <v>-589171.95007492974</v>
      </c>
      <c r="CD52" s="48">
        <v>-19641127.369414121</v>
      </c>
      <c r="CE52" s="48">
        <v>-39273124.74760516</v>
      </c>
    </row>
    <row r="53" spans="1:83" x14ac:dyDescent="0.25">
      <c r="A53" s="48" t="s">
        <v>83</v>
      </c>
      <c r="B53" s="48" t="s">
        <v>26</v>
      </c>
      <c r="C53" s="48" t="s">
        <v>10</v>
      </c>
      <c r="D53" s="48">
        <f>'01_Useful Forecast'!D19</f>
        <v>107.31963482851845</v>
      </c>
      <c r="E53" s="48">
        <f>'01_Useful Forecast'!E19</f>
        <v>109.63245544897904</v>
      </c>
      <c r="F53" s="48">
        <f>'01_Useful Forecast'!F19</f>
        <v>111.99511913153144</v>
      </c>
      <c r="G53" s="48">
        <f>'01_Useful Forecast'!G19</f>
        <v>114.40870003247498</v>
      </c>
      <c r="H53" s="48">
        <f>'01_Useful Forecast'!H19</f>
        <v>116.87429545700287</v>
      </c>
      <c r="I53" s="48">
        <f>'01_Useful Forecast'!I19</f>
        <v>119.39302635807866</v>
      </c>
      <c r="J53" s="48">
        <f>'01_Useful Forecast'!J19</f>
        <v>121.96603784606391</v>
      </c>
      <c r="K53" s="48">
        <f>'01_Useful Forecast'!K19</f>
        <v>124.59449970932859</v>
      </c>
      <c r="L53" s="48">
        <f>'01_Useful Forecast'!L19</f>
        <v>127.27960694608124</v>
      </c>
      <c r="M53" s="48">
        <f>'01_Useful Forecast'!M19</f>
        <v>130.02258030766029</v>
      </c>
      <c r="N53" s="48">
        <f>'01_Useful Forecast'!N19</f>
        <v>132.82466685353378</v>
      </c>
      <c r="O53" s="48">
        <f>'01_Useful Forecast'!O19</f>
        <v>135.68714051825995</v>
      </c>
      <c r="P53" s="48">
        <f>'01_Useful Forecast'!P19</f>
        <v>138.61130269066584</v>
      </c>
      <c r="Q53" s="48">
        <f>'01_Useful Forecast'!Q19</f>
        <v>141.59848280550801</v>
      </c>
      <c r="R53" s="48">
        <f>'01_Useful Forecast'!R19</f>
        <v>144.65003894788401</v>
      </c>
      <c r="S53" s="48">
        <f>'01_Useful Forecast'!S19</f>
        <v>147.76735847066897</v>
      </c>
      <c r="T53" s="48">
        <f>'01_Useful Forecast'!T19</f>
        <v>150.95185862525895</v>
      </c>
      <c r="U53" s="48">
        <f>'01_Useful Forecast'!U19</f>
        <v>154.20498720590689</v>
      </c>
      <c r="V53" s="48">
        <f>'01_Useful Forecast'!V19</f>
        <v>157.52822320794471</v>
      </c>
      <c r="W53" s="48">
        <f>'01_Useful Forecast'!W19</f>
        <v>160.92307750019054</v>
      </c>
      <c r="X53" s="48">
        <f>'01_Useful Forecast'!X19</f>
        <v>164.39109351184695</v>
      </c>
      <c r="Y53" s="48">
        <f>'01_Useful Forecast'!Y19</f>
        <v>167.93384793420202</v>
      </c>
      <c r="Z53" s="48">
        <f>'01_Useful Forecast'!Z19</f>
        <v>171.55295143745306</v>
      </c>
      <c r="AA53" s="48">
        <f>'01_Useful Forecast'!AA19</f>
        <v>175.25004940297819</v>
      </c>
      <c r="AB53" s="48">
        <f>'01_Useful Forecast'!AB19</f>
        <v>179.02682267138889</v>
      </c>
      <c r="AC53" s="48">
        <f>'01_Useful Forecast'!AC19</f>
        <v>182.88498830670378</v>
      </c>
      <c r="AD53" s="48">
        <f>'01_Useful Forecast'!AD19</f>
        <v>186.82630037699082</v>
      </c>
      <c r="AE53" s="48">
        <f>'01_Useful Forecast'!AE19</f>
        <v>190.85255075183321</v>
      </c>
      <c r="AF53" s="48">
        <f>'01_Useful Forecast'!AF19</f>
        <v>194.96556991698083</v>
      </c>
      <c r="AG53" s="48">
        <f>'01_Useful Forecast'!AG19</f>
        <v>199.16722780655857</v>
      </c>
      <c r="AH53" s="48">
        <f>'01_Useful Forecast'!AH19</f>
        <v>203.45943465320889</v>
      </c>
      <c r="AI53" s="48">
        <f>'01_Useful Forecast'!AI19</f>
        <v>207.84414185655609</v>
      </c>
      <c r="AJ53" s="48">
        <f>'01_Useful Forecast'!AJ19</f>
        <v>212.32334287038626</v>
      </c>
      <c r="AK53" s="48">
        <f>'01_Useful Forecast'!AK19</f>
        <v>216.89907410894668</v>
      </c>
      <c r="AL53" s="48">
        <f>'01_Useful Forecast'!AL19</f>
        <v>221.57341587277725</v>
      </c>
      <c r="AM53" s="48">
        <f>'01_Useful Forecast'!AM19</f>
        <v>226.34849329449307</v>
      </c>
      <c r="AN53" s="48">
        <f>'01_Useful Forecast'!AN19</f>
        <v>231.22647730495095</v>
      </c>
      <c r="AO53" s="48">
        <f>'01_Useful Forecast'!AO19</f>
        <v>236.20958562023606</v>
      </c>
      <c r="AP53" s="48">
        <f>'01_Useful Forecast'!AP19</f>
        <v>241.30008374992002</v>
      </c>
      <c r="AQ53" s="48">
        <f>'01_Useful Forecast'!AQ19</f>
        <v>246.50028602704683</v>
      </c>
      <c r="AR53" s="48">
        <f>'01_Useful Forecast'!AR19</f>
        <v>251.81255666031672</v>
      </c>
      <c r="AS53" s="48">
        <f>'01_Useful Forecast'!AS19</f>
        <v>257.23931080894454</v>
      </c>
      <c r="AT53" s="48">
        <f>'01_Useful Forecast'!AT19</f>
        <v>262.78301568068252</v>
      </c>
      <c r="AU53" s="48">
        <f>'01_Useful Forecast'!AU19</f>
        <v>268.44619165350639</v>
      </c>
      <c r="AV53" s="48">
        <f>'01_Useful Forecast'!AV19</f>
        <v>274.2314134214746</v>
      </c>
      <c r="AW53" s="48">
        <f>'01_Useful Forecast'!AW19</f>
        <v>280.14131116528154</v>
      </c>
      <c r="AX53" s="48">
        <f>'01_Useful Forecast'!AX19</f>
        <v>286.17857174803709</v>
      </c>
      <c r="AY53" s="48">
        <f>'01_Useful Forecast'!AY19</f>
        <v>292.34593993681642</v>
      </c>
      <c r="AZ53" s="48">
        <f>'01_Useful Forecast'!AZ19</f>
        <v>298.64621965053499</v>
      </c>
      <c r="BA53" s="48">
        <f>'01_Useful Forecast'!BA19</f>
        <v>305.08227523471606</v>
      </c>
      <c r="BB53" s="48">
        <f>'01_Useful Forecast'!BB19</f>
        <v>311.65703276373063</v>
      </c>
      <c r="BC53" s="48">
        <f>'01_Useful Forecast'!BC19</f>
        <v>318.37348137110115</v>
      </c>
      <c r="BD53" s="48">
        <f>'01_Useful Forecast'!BD19</f>
        <v>325.23467460847536</v>
      </c>
      <c r="BE53" s="48">
        <f>'01_Useful Forecast'!BE19</f>
        <v>332.24373183388622</v>
      </c>
      <c r="BF53" s="48">
        <f>'01_Useful Forecast'!BF19</f>
        <v>339.40383962992951</v>
      </c>
      <c r="BG53" s="48">
        <f>'01_Useful Forecast'!BG19</f>
        <v>346.71825325250552</v>
      </c>
      <c r="BH53" s="48">
        <f>'01_Useful Forecast'!BH19</f>
        <v>354.19029811078133</v>
      </c>
      <c r="BI53" s="48">
        <f>'01_Useful Forecast'!BI19</f>
        <v>361.82337127904765</v>
      </c>
      <c r="BJ53" s="48">
        <f>'01_Useful Forecast'!BJ19</f>
        <v>369.62094304115709</v>
      </c>
      <c r="BK53" s="48">
        <f>'01_Useful Forecast'!BK19</f>
        <v>377.58655846824672</v>
      </c>
      <c r="BL53" s="48">
        <f>'01_Useful Forecast'!BL19</f>
        <v>385.7238390304617</v>
      </c>
      <c r="BM53" s="48">
        <f>'01_Useful Forecast'!BM19</f>
        <v>394.03648424341219</v>
      </c>
      <c r="BN53" s="48">
        <f>'01_Useful Forecast'!BN19</f>
        <v>402.52827335011335</v>
      </c>
      <c r="BO53" s="48">
        <f>'01_Useful Forecast'!BO19</f>
        <v>411.2030670391722</v>
      </c>
      <c r="BP53" s="48">
        <f>'01_Useful Forecast'!BP19</f>
        <v>420.06480920000297</v>
      </c>
      <c r="BQ53" s="48">
        <f>'01_Useful Forecast'!BQ19</f>
        <v>429.11752871586776</v>
      </c>
      <c r="BR53" s="48">
        <f>'01_Useful Forecast'!BR19</f>
        <v>438.36534129555992</v>
      </c>
      <c r="BS53" s="48">
        <f>'01_Useful Forecast'!BS19</f>
        <v>447.812451344561</v>
      </c>
      <c r="BT53" s="48">
        <f>'01_Useful Forecast'!BT19</f>
        <v>457.46315387652197</v>
      </c>
      <c r="BU53" s="48">
        <f>'01_Useful Forecast'!BU19</f>
        <v>467.32183646593944</v>
      </c>
      <c r="BV53" s="48">
        <f>'01_Useful Forecast'!BV19</f>
        <v>477.39298124291298</v>
      </c>
      <c r="BW53" s="48">
        <f>'01_Useful Forecast'!BW19</f>
        <v>487.68116693089075</v>
      </c>
      <c r="BX53" s="48">
        <f>'01_Useful Forecast'!BX19</f>
        <v>498.19107092833076</v>
      </c>
      <c r="BY53" s="48">
        <f>'01_Useful Forecast'!BY19</f>
        <v>508.92747143522291</v>
      </c>
      <c r="BZ53" s="48">
        <f>'01_Useful Forecast'!BZ19</f>
        <v>519.89524962543976</v>
      </c>
      <c r="CA53" s="48">
        <f>'01_Useful Forecast'!CA19</f>
        <v>531.09939186590236</v>
      </c>
      <c r="CB53" s="48">
        <f>'01_Useful Forecast'!CB19</f>
        <v>542.544991983572</v>
      </c>
      <c r="CC53" s="48">
        <f>'01_Useful Forecast'!CC19</f>
        <v>554.2372535812957</v>
      </c>
      <c r="CD53" s="48">
        <f>'01_Useful Forecast'!CD19</f>
        <v>566.18149240356229</v>
      </c>
      <c r="CE53" s="48">
        <f>'01_Useful Forecast'!CE19</f>
        <v>578.38313875323979</v>
      </c>
    </row>
    <row r="54" spans="1:83" x14ac:dyDescent="0.25">
      <c r="A54" s="48" t="s">
        <v>84</v>
      </c>
      <c r="B54" s="48" t="s">
        <v>26</v>
      </c>
      <c r="C54" s="48" t="s">
        <v>10</v>
      </c>
      <c r="D54" s="48">
        <f>'01_Useful Forecast'!D26</f>
        <v>113.83693292642431</v>
      </c>
      <c r="E54" s="48">
        <f>'01_Useful Forecast'!E26</f>
        <v>115.92650379467837</v>
      </c>
      <c r="F54" s="48">
        <f>'01_Useful Forecast'!F26</f>
        <v>119.02941281795815</v>
      </c>
      <c r="G54" s="48">
        <f>'01_Useful Forecast'!G26</f>
        <v>120.07593126347896</v>
      </c>
      <c r="H54" s="48">
        <f>'01_Useful Forecast'!H26</f>
        <v>122.71860574224961</v>
      </c>
      <c r="I54" s="48">
        <f>'01_Useful Forecast'!I26</f>
        <v>126.0099385644705</v>
      </c>
      <c r="J54" s="48">
        <f>'01_Useful Forecast'!J26</f>
        <v>129.28748331830823</v>
      </c>
      <c r="K54" s="48">
        <f>'01_Useful Forecast'!K26</f>
        <v>133.20346146991619</v>
      </c>
      <c r="L54" s="48">
        <f>'01_Useful Forecast'!L26</f>
        <v>136.65154031327393</v>
      </c>
      <c r="M54" s="48">
        <f>'01_Useful Forecast'!M26</f>
        <v>137.38857022466533</v>
      </c>
      <c r="N54" s="48">
        <f>'01_Useful Forecast'!N26</f>
        <v>138.88610072815626</v>
      </c>
      <c r="O54" s="48">
        <f>'01_Useful Forecast'!O26</f>
        <v>140.67854587721862</v>
      </c>
      <c r="P54" s="48">
        <f>'01_Useful Forecast'!P26</f>
        <v>144.31310654321464</v>
      </c>
      <c r="Q54" s="48">
        <f>'01_Useful Forecast'!Q26</f>
        <v>145.71675809004907</v>
      </c>
      <c r="R54" s="48">
        <f>'01_Useful Forecast'!R26</f>
        <v>147.3765374215827</v>
      </c>
      <c r="S54" s="48">
        <f>'01_Useful Forecast'!S26</f>
        <v>148.82218152872497</v>
      </c>
      <c r="T54" s="48">
        <f>'01_Useful Forecast'!T26</f>
        <v>150.93508575621314</v>
      </c>
      <c r="U54" s="48">
        <f>'01_Useful Forecast'!U26</f>
        <v>155.43348411138666</v>
      </c>
      <c r="V54" s="48">
        <f>'01_Useful Forecast'!V26</f>
        <v>157.99454780081138</v>
      </c>
      <c r="W54" s="48">
        <f>'01_Useful Forecast'!W26</f>
        <v>163.64449296708418</v>
      </c>
      <c r="X54" s="48">
        <f>'01_Useful Forecast'!X26</f>
        <v>164.99352148895923</v>
      </c>
      <c r="Y54" s="48">
        <f>'01_Useful Forecast'!Y26</f>
        <v>167.89798164402958</v>
      </c>
      <c r="Z54" s="48">
        <f>'01_Useful Forecast'!Z26</f>
        <v>167.29783293062491</v>
      </c>
      <c r="AA54" s="48">
        <f>'01_Useful Forecast'!AA26</f>
        <v>168.14061292921789</v>
      </c>
      <c r="AB54" s="48">
        <f>'01_Useful Forecast'!AB26</f>
        <v>172.8755148408782</v>
      </c>
      <c r="AC54" s="48">
        <f>'01_Useful Forecast'!AC26</f>
        <v>174.81523839445313</v>
      </c>
      <c r="AD54" s="48">
        <f>'01_Useful Forecast'!AD26</f>
        <v>199.94422979014468</v>
      </c>
      <c r="AE54" s="48">
        <f>'01_Useful Forecast'!AE26</f>
        <v>203.26674321319288</v>
      </c>
      <c r="AF54" s="48">
        <f>'01_Useful Forecast'!AF26</f>
        <v>156.98667747282033</v>
      </c>
      <c r="AG54" s="48">
        <f>'01_Useful Forecast'!AG26</f>
        <v>164.42151308177114</v>
      </c>
      <c r="AH54" s="48">
        <f>'01_Useful Forecast'!AH26</f>
        <v>172.2084599744434</v>
      </c>
      <c r="AI54" s="48">
        <f>'01_Useful Forecast'!AI26</f>
        <v>180.36419402138023</v>
      </c>
      <c r="AJ54" s="48">
        <f>'01_Useful Forecast'!AJ26</f>
        <v>188.90618085667737</v>
      </c>
      <c r="AK54" s="48">
        <f>'01_Useful Forecast'!AK26</f>
        <v>197.85271328091628</v>
      </c>
      <c r="AL54" s="48">
        <f>'01_Useful Forecast'!AL26</f>
        <v>207.22295043548738</v>
      </c>
      <c r="AM54" s="48">
        <f>'01_Useful Forecast'!AM26</f>
        <v>217.03695883219575</v>
      </c>
      <c r="AN54" s="48">
        <f>'01_Useful Forecast'!AN26</f>
        <v>227.31575532601522</v>
      </c>
      <c r="AO54" s="48">
        <f>'01_Useful Forecast'!AO26</f>
        <v>238.08135212301741</v>
      </c>
      <c r="AP54" s="48">
        <f>'01_Useful Forecast'!AP26</f>
        <v>249.35680391986065</v>
      </c>
      <c r="AQ54" s="48">
        <f>'01_Useful Forecast'!AQ26</f>
        <v>261.16625727578963</v>
      </c>
      <c r="AR54" s="48">
        <f>'01_Useful Forecast'!AR26</f>
        <v>273.53500232287575</v>
      </c>
      <c r="AS54" s="48">
        <f>'01_Useful Forecast'!AS26</f>
        <v>286.4895269252367</v>
      </c>
      <c r="AT54" s="48">
        <f>'01_Useful Forecast'!AT26</f>
        <v>300.0575734032189</v>
      </c>
      <c r="AU54" s="48">
        <f>'01_Useful Forecast'!AU26</f>
        <v>300.0575734032189</v>
      </c>
      <c r="AV54" s="48">
        <f>'01_Useful Forecast'!AV26</f>
        <v>314.268197944017</v>
      </c>
      <c r="AW54" s="48">
        <f>'01_Useful Forecast'!AW26</f>
        <v>329.15183282596109</v>
      </c>
      <c r="AX54" s="48">
        <f>'01_Useful Forecast'!AX26</f>
        <v>344.74035158972407</v>
      </c>
      <c r="AY54" s="48">
        <f>'01_Useful Forecast'!AY26</f>
        <v>361.06713729601603</v>
      </c>
      <c r="AZ54" s="48">
        <f>'01_Useful Forecast'!AZ26</f>
        <v>378.16715401593876</v>
      </c>
      <c r="BA54" s="48">
        <f>'01_Useful Forecast'!BA26</f>
        <v>396.07702170710041</v>
      </c>
      <c r="BB54" s="48">
        <f>'01_Useful Forecast'!BB26</f>
        <v>414.83509463583653</v>
      </c>
      <c r="BC54" s="48">
        <f>'01_Useful Forecast'!BC26</f>
        <v>434.48154351348074</v>
      </c>
      <c r="BD54" s="48">
        <f>'01_Useful Forecast'!BD26</f>
        <v>455.05844152258231</v>
      </c>
      <c r="BE54" s="48">
        <f>'01_Useful Forecast'!BE26</f>
        <v>476.60985441729434</v>
      </c>
      <c r="BF54" s="48">
        <f>'01_Useful Forecast'!BF26</f>
        <v>499.18193489088776</v>
      </c>
      <c r="BG54" s="48">
        <f>'01_Useful Forecast'!BG26</f>
        <v>522.82302141247669</v>
      </c>
      <c r="BH54" s="48">
        <f>'01_Useful Forecast'!BH26</f>
        <v>547.58374174461903</v>
      </c>
      <c r="BI54" s="48">
        <f>'01_Useful Forecast'!BI26</f>
        <v>573.51712136347419</v>
      </c>
      <c r="BJ54" s="48">
        <f>'01_Useful Forecast'!BJ26</f>
        <v>600.67869701370307</v>
      </c>
      <c r="BK54" s="48">
        <f>'01_Useful Forecast'!BK26</f>
        <v>629.12663564129059</v>
      </c>
      <c r="BL54" s="48">
        <f>'01_Useful Forecast'!BL26</f>
        <v>658.92185895898331</v>
      </c>
      <c r="BM54" s="48">
        <f>'01_Useful Forecast'!BM26</f>
        <v>690.12817391110707</v>
      </c>
      <c r="BN54" s="48">
        <f>'01_Useful Forecast'!BN26</f>
        <v>722.81240931715195</v>
      </c>
      <c r="BO54" s="48">
        <f>'01_Useful Forecast'!BO26</f>
        <v>757.04455898675099</v>
      </c>
      <c r="BP54" s="48">
        <f>'01_Useful Forecast'!BP26</f>
        <v>792.89793161253726</v>
      </c>
      <c r="BQ54" s="48">
        <f>'01_Useful Forecast'!BQ26</f>
        <v>830.44930776187311</v>
      </c>
      <c r="BR54" s="48">
        <f>'01_Useful Forecast'!BR26</f>
        <v>869.77910430365603</v>
      </c>
      <c r="BS54" s="48">
        <f>'01_Useful Forecast'!BS26</f>
        <v>910.97154662232197</v>
      </c>
      <c r="BT54" s="48">
        <f>'01_Useful Forecast'!BT26</f>
        <v>954.11484898784408</v>
      </c>
      <c r="BU54" s="48">
        <f>'01_Useful Forecast'!BU26</f>
        <v>999.30140346799556</v>
      </c>
      <c r="BV54" s="48">
        <f>'01_Useful Forecast'!BV26</f>
        <v>1046.627977787429</v>
      </c>
      <c r="BW54" s="48">
        <f>'01_Useful Forecast'!BW26</f>
        <v>1096.1959225572989</v>
      </c>
      <c r="BX54" s="48">
        <f>'01_Useful Forecast'!BX26</f>
        <v>1148.1113883192056</v>
      </c>
      <c r="BY54" s="48">
        <f>'01_Useful Forecast'!BY26</f>
        <v>1202.485552868267</v>
      </c>
      <c r="BZ54" s="48">
        <f>'01_Useful Forecast'!BZ26</f>
        <v>1259.4348593421348</v>
      </c>
      <c r="CA54" s="48">
        <f>'01_Useful Forecast'!CA26</f>
        <v>1319.0812655858242</v>
      </c>
      <c r="CB54" s="48">
        <f>'01_Useful Forecast'!CB26</f>
        <v>1381.5525053263761</v>
      </c>
      <c r="CC54" s="48">
        <f>'01_Useful Forecast'!CC26</f>
        <v>1446.9823617166685</v>
      </c>
      <c r="CD54" s="48">
        <f>'01_Useful Forecast'!CD26</f>
        <v>1515.5109538341583</v>
      </c>
      <c r="CE54" s="48">
        <f>'01_Useful Forecast'!CE26</f>
        <v>1587.2850367481178</v>
      </c>
    </row>
    <row r="55" spans="1:83" x14ac:dyDescent="0.25">
      <c r="A55" s="48" t="s">
        <v>85</v>
      </c>
      <c r="B55" s="48" t="s">
        <v>26</v>
      </c>
      <c r="C55" s="48" t="s">
        <v>10</v>
      </c>
      <c r="D55" s="48">
        <f>'01_Useful Forecast'!D33</f>
        <v>113.83693292642431</v>
      </c>
      <c r="E55" s="48">
        <f>'01_Useful Forecast'!E33</f>
        <v>115.92650379467837</v>
      </c>
      <c r="F55" s="48">
        <f>'01_Useful Forecast'!F33</f>
        <v>119.02941281795815</v>
      </c>
      <c r="G55" s="48">
        <f>'01_Useful Forecast'!G33</f>
        <v>120.07593126347896</v>
      </c>
      <c r="H55" s="48">
        <f>'01_Useful Forecast'!H33</f>
        <v>122.71860574224961</v>
      </c>
      <c r="I55" s="48">
        <f>'01_Useful Forecast'!I33</f>
        <v>126.0099385644705</v>
      </c>
      <c r="J55" s="48">
        <f>'01_Useful Forecast'!J33</f>
        <v>129.28748331830823</v>
      </c>
      <c r="K55" s="48">
        <f>'01_Useful Forecast'!K33</f>
        <v>133.20346146991619</v>
      </c>
      <c r="L55" s="48">
        <f>'01_Useful Forecast'!L33</f>
        <v>136.65154031327393</v>
      </c>
      <c r="M55" s="48">
        <f>'01_Useful Forecast'!M33</f>
        <v>137.38857022466533</v>
      </c>
      <c r="N55" s="48">
        <f>'01_Useful Forecast'!N33</f>
        <v>138.88610072815626</v>
      </c>
      <c r="O55" s="48">
        <f>'01_Useful Forecast'!O33</f>
        <v>140.67854587721862</v>
      </c>
      <c r="P55" s="48">
        <f>'01_Useful Forecast'!P33</f>
        <v>144.31310654321464</v>
      </c>
      <c r="Q55" s="48">
        <f>'01_Useful Forecast'!Q33</f>
        <v>145.71675809004907</v>
      </c>
      <c r="R55" s="48">
        <f>'01_Useful Forecast'!R33</f>
        <v>147.3765374215827</v>
      </c>
      <c r="S55" s="48">
        <f>'01_Useful Forecast'!S33</f>
        <v>148.82218152872497</v>
      </c>
      <c r="T55" s="48">
        <f>'01_Useful Forecast'!T33</f>
        <v>150.93508575621314</v>
      </c>
      <c r="U55" s="48">
        <f>'01_Useful Forecast'!U33</f>
        <v>155.43348411138666</v>
      </c>
      <c r="V55" s="48">
        <f>'01_Useful Forecast'!V33</f>
        <v>157.99454780081138</v>
      </c>
      <c r="W55" s="48">
        <f>'01_Useful Forecast'!W33</f>
        <v>163.64449296708418</v>
      </c>
      <c r="X55" s="48">
        <f>'01_Useful Forecast'!X33</f>
        <v>164.99352148895923</v>
      </c>
      <c r="Y55" s="48">
        <f>'01_Useful Forecast'!Y33</f>
        <v>167.89798164402958</v>
      </c>
      <c r="Z55" s="48">
        <f>'01_Useful Forecast'!Z33</f>
        <v>167.29783293062491</v>
      </c>
      <c r="AA55" s="48">
        <f>'01_Useful Forecast'!AA33</f>
        <v>168.14061292921789</v>
      </c>
      <c r="AB55" s="48">
        <f>'01_Useful Forecast'!AB33</f>
        <v>172.8755148408782</v>
      </c>
      <c r="AC55" s="48">
        <f>'01_Useful Forecast'!AC33</f>
        <v>174.81523839445313</v>
      </c>
      <c r="AD55" s="48">
        <f>'01_Useful Forecast'!AD33</f>
        <v>199.94422979014468</v>
      </c>
      <c r="AE55" s="48">
        <f>'01_Useful Forecast'!AE33</f>
        <v>203.26674321319288</v>
      </c>
      <c r="AF55" s="48">
        <f>'01_Useful Forecast'!AF33</f>
        <v>155.77469234503249</v>
      </c>
      <c r="AG55" s="48">
        <f>'01_Useful Forecast'!AG33</f>
        <v>176.3337486783856</v>
      </c>
      <c r="AH55" s="48">
        <f>'01_Useful Forecast'!AH33</f>
        <v>172.9680351396855</v>
      </c>
      <c r="AI55" s="48">
        <f>'01_Useful Forecast'!AI33</f>
        <v>178.4538557736183</v>
      </c>
      <c r="AJ55" s="48">
        <f>'01_Useful Forecast'!AJ33</f>
        <v>185.05270178205427</v>
      </c>
      <c r="AK55" s="48">
        <f>'01_Useful Forecast'!AK33</f>
        <v>190.69076104329059</v>
      </c>
      <c r="AL55" s="48">
        <f>'01_Useful Forecast'!AL33</f>
        <v>203.21216367611771</v>
      </c>
      <c r="AM55" s="48">
        <f>'01_Useful Forecast'!AM33</f>
        <v>214.89166322849599</v>
      </c>
      <c r="AN55" s="48">
        <f>'01_Useful Forecast'!AN33</f>
        <v>231.16905802269648</v>
      </c>
      <c r="AO55" s="48">
        <f>'01_Useful Forecast'!AO33</f>
        <v>240.01016476316684</v>
      </c>
      <c r="AP55" s="48">
        <f>'01_Useful Forecast'!AP33</f>
        <v>250.55047782152755</v>
      </c>
      <c r="AQ55" s="48">
        <f>'01_Useful Forecast'!AQ33</f>
        <v>261.78487295624353</v>
      </c>
      <c r="AR55" s="48">
        <f>'01_Useful Forecast'!AR33</f>
        <v>273.75905563413073</v>
      </c>
      <c r="AS55" s="48">
        <f>'01_Useful Forecast'!AS33</f>
        <v>286.52174103766822</v>
      </c>
      <c r="AT55" s="48">
        <f>'01_Useful Forecast'!AT33</f>
        <v>300.12485225547789</v>
      </c>
      <c r="AU55" s="48">
        <f>'01_Useful Forecast'!AU33</f>
        <v>314.62373152369298</v>
      </c>
      <c r="AV55" s="48">
        <f>'01_Useful Forecast'!AV33</f>
        <v>330.07736537761974</v>
      </c>
      <c r="AW55" s="48">
        <f>'01_Useful Forecast'!AW33</f>
        <v>346.5486246296897</v>
      </c>
      <c r="AX55" s="48">
        <f>'01_Useful Forecast'!AX33</f>
        <v>364.10452015001499</v>
      </c>
      <c r="AY55" s="48">
        <f>'01_Useful Forecast'!AY33</f>
        <v>382.81647549015349</v>
      </c>
      <c r="AZ55" s="48">
        <f>'01_Useful Forecast'!AZ33</f>
        <v>402.76061745921277</v>
      </c>
      <c r="BA55" s="48">
        <f>'01_Useful Forecast'!BA33</f>
        <v>424.01808583445768</v>
      </c>
      <c r="BB55" s="48">
        <f>'01_Useful Forecast'!BB33</f>
        <v>446.67536346643476</v>
      </c>
      <c r="BC55" s="48">
        <f>'01_Useful Forecast'!BC33</f>
        <v>470.82462812159486</v>
      </c>
      <c r="BD55" s="48">
        <f>'01_Useful Forecast'!BD33</f>
        <v>496.56412749383594</v>
      </c>
      <c r="BE55" s="48">
        <f>'01_Useful Forecast'!BE33</f>
        <v>523.99857891064266</v>
      </c>
      <c r="BF55" s="48">
        <f>'01_Useful Forecast'!BF33</f>
        <v>553.23959535996926</v>
      </c>
      <c r="BG55" s="48">
        <f>'01_Useful Forecast'!BG33</f>
        <v>584.4061395710911</v>
      </c>
      <c r="BH55" s="48">
        <f>'01_Useful Forecast'!BH33</f>
        <v>617.62500799678787</v>
      </c>
      <c r="BI55" s="48">
        <f>'01_Useful Forecast'!BI33</f>
        <v>653.0313466658655</v>
      </c>
      <c r="BJ55" s="48">
        <f>'01_Useful Forecast'!BJ33</f>
        <v>690.76920100468669</v>
      </c>
      <c r="BK55" s="48">
        <f>'01_Useful Forecast'!BK33</f>
        <v>730.99210186457935</v>
      </c>
      <c r="BL55" s="48">
        <f>'01_Useful Forecast'!BL33</f>
        <v>773.86369013928481</v>
      </c>
      <c r="BM55" s="48">
        <f>'01_Useful Forecast'!BM33</f>
        <v>819.55838251361217</v>
      </c>
      <c r="BN55" s="48">
        <f>'01_Useful Forecast'!BN33</f>
        <v>868.26208105179649</v>
      </c>
      <c r="BO55" s="48">
        <f>'01_Useful Forecast'!BO33</f>
        <v>920.1729295124162</v>
      </c>
      <c r="BP55" s="48">
        <f>'01_Useful Forecast'!BP33</f>
        <v>975.50211946682407</v>
      </c>
      <c r="BQ55" s="48">
        <f>'01_Useful Forecast'!BQ33</f>
        <v>1034.4747495006659</v>
      </c>
      <c r="BR55" s="48">
        <f>'01_Useful Forecast'!BR33</f>
        <v>1097.3307409940189</v>
      </c>
      <c r="BS55" s="48">
        <f>'01_Useful Forecast'!BS33</f>
        <v>1164.3258142058669</v>
      </c>
      <c r="BT55" s="48">
        <f>'01_Useful Forecast'!BT33</f>
        <v>1235.7325286339662</v>
      </c>
      <c r="BU55" s="48">
        <f>'01_Useful Forecast'!BU33</f>
        <v>1311.8413918826507</v>
      </c>
      <c r="BV55" s="48">
        <f>'01_Useful Forecast'!BV33</f>
        <v>1392.96204154984</v>
      </c>
      <c r="BW55" s="48">
        <f>'01_Useful Forecast'!BW33</f>
        <v>1479.4245049415883</v>
      </c>
      <c r="BX55" s="48">
        <f>'01_Useful Forecast'!BX33</f>
        <v>1571.5805417391221</v>
      </c>
      <c r="BY55" s="48">
        <f>'01_Useful Forecast'!BY33</f>
        <v>1669.8050750808231</v>
      </c>
      <c r="BZ55" s="48">
        <f>'01_Useful Forecast'!BZ33</f>
        <v>1774.497716881292</v>
      </c>
      <c r="CA55" s="48">
        <f>'01_Useful Forecast'!CA33</f>
        <v>1886.0843935930238</v>
      </c>
      <c r="CB55" s="48">
        <f>'01_Useful Forecast'!CB33</f>
        <v>2005.0190790248798</v>
      </c>
      <c r="CC55" s="48">
        <f>'01_Useful Forecast'!CC33</f>
        <v>2131.785641267048</v>
      </c>
      <c r="CD55" s="48">
        <f>'01_Useful Forecast'!CD33</f>
        <v>2266.8998112364534</v>
      </c>
      <c r="CE55" s="48">
        <f>'01_Useful Forecast'!CE33</f>
        <v>2410.9112808513369</v>
      </c>
    </row>
    <row r="56" spans="1:83" x14ac:dyDescent="0.25">
      <c r="A56" s="48" t="s">
        <v>86</v>
      </c>
      <c r="B56" s="48" t="s">
        <v>26</v>
      </c>
      <c r="C56" s="48" t="s">
        <v>10</v>
      </c>
      <c r="D56" s="48">
        <f>'01_Useful Forecast'!D40</f>
        <v>113.83693292642431</v>
      </c>
      <c r="E56" s="48">
        <f>'01_Useful Forecast'!E40</f>
        <v>115.92650379467837</v>
      </c>
      <c r="F56" s="48">
        <f>'01_Useful Forecast'!F40</f>
        <v>119.02941281795815</v>
      </c>
      <c r="G56" s="48">
        <f>'01_Useful Forecast'!G40</f>
        <v>120.07593126347896</v>
      </c>
      <c r="H56" s="48">
        <f>'01_Useful Forecast'!H40</f>
        <v>122.71860574224961</v>
      </c>
      <c r="I56" s="48">
        <f>'01_Useful Forecast'!I40</f>
        <v>126.0099385644705</v>
      </c>
      <c r="J56" s="48">
        <f>'01_Useful Forecast'!J40</f>
        <v>129.28748331830823</v>
      </c>
      <c r="K56" s="48">
        <f>'01_Useful Forecast'!K40</f>
        <v>133.20346146991619</v>
      </c>
      <c r="L56" s="48">
        <f>'01_Useful Forecast'!L40</f>
        <v>136.65154031327393</v>
      </c>
      <c r="M56" s="48">
        <f>'01_Useful Forecast'!M40</f>
        <v>137.38857022466533</v>
      </c>
      <c r="N56" s="48">
        <f>'01_Useful Forecast'!N40</f>
        <v>138.88610072815626</v>
      </c>
      <c r="O56" s="48">
        <f>'01_Useful Forecast'!O40</f>
        <v>140.67854587721862</v>
      </c>
      <c r="P56" s="48">
        <f>'01_Useful Forecast'!P40</f>
        <v>144.31310654321464</v>
      </c>
      <c r="Q56" s="48">
        <f>'01_Useful Forecast'!Q40</f>
        <v>145.71675809004907</v>
      </c>
      <c r="R56" s="48">
        <f>'01_Useful Forecast'!R40</f>
        <v>147.3765374215827</v>
      </c>
      <c r="S56" s="48">
        <f>'01_Useful Forecast'!S40</f>
        <v>148.82218152872497</v>
      </c>
      <c r="T56" s="48">
        <f>'01_Useful Forecast'!T40</f>
        <v>150.93508575621314</v>
      </c>
      <c r="U56" s="48">
        <f>'01_Useful Forecast'!U40</f>
        <v>155.43348411138666</v>
      </c>
      <c r="V56" s="48">
        <f>'01_Useful Forecast'!V40</f>
        <v>157.99454780081138</v>
      </c>
      <c r="W56" s="48">
        <f>'01_Useful Forecast'!W40</f>
        <v>163.64449296708418</v>
      </c>
      <c r="X56" s="48">
        <f>'01_Useful Forecast'!X40</f>
        <v>164.99352148895923</v>
      </c>
      <c r="Y56" s="48">
        <f>'01_Useful Forecast'!Y40</f>
        <v>167.89798164402958</v>
      </c>
      <c r="Z56" s="48">
        <f>'01_Useful Forecast'!Z40</f>
        <v>167.29783293062491</v>
      </c>
      <c r="AA56" s="48">
        <f>'01_Useful Forecast'!AA40</f>
        <v>168.14061292921789</v>
      </c>
      <c r="AB56" s="48">
        <f>'01_Useful Forecast'!AB40</f>
        <v>172.8755148408782</v>
      </c>
      <c r="AC56" s="48">
        <f>'01_Useful Forecast'!AC40</f>
        <v>174.81523839445313</v>
      </c>
      <c r="AD56" s="48">
        <f>'01_Useful Forecast'!AD40</f>
        <v>199.94422979014468</v>
      </c>
      <c r="AE56" s="48">
        <f>'01_Useful Forecast'!AE40</f>
        <v>203.26674321319288</v>
      </c>
      <c r="AF56" s="48">
        <f>'01_Useful Forecast'!AF40</f>
        <v>155.77469234503249</v>
      </c>
      <c r="AG56" s="48">
        <f>'01_Useful Forecast'!AG40</f>
        <v>163.4186891070587</v>
      </c>
      <c r="AH56" s="48">
        <f>'01_Useful Forecast'!AH40</f>
        <v>171.75622119072708</v>
      </c>
      <c r="AI56" s="48">
        <f>'01_Useful Forecast'!AI40</f>
        <v>180.43899074593909</v>
      </c>
      <c r="AJ56" s="48">
        <f>'01_Useful Forecast'!AJ40</f>
        <v>189.45956220917313</v>
      </c>
      <c r="AK56" s="48">
        <f>'01_Useful Forecast'!AK40</f>
        <v>198.80481885483283</v>
      </c>
      <c r="AL56" s="48">
        <f>'01_Useful Forecast'!AL40</f>
        <v>208.46459342256253</v>
      </c>
      <c r="AM56" s="48">
        <f>'01_Useful Forecast'!AM40</f>
        <v>218.44083377233756</v>
      </c>
      <c r="AN56" s="48">
        <f>'01_Useful Forecast'!AN40</f>
        <v>228.73909249295053</v>
      </c>
      <c r="AO56" s="48">
        <f>'01_Useful Forecast'!AO40</f>
        <v>239.35384742141471</v>
      </c>
      <c r="AP56" s="48">
        <f>'01_Useful Forecast'!AP40</f>
        <v>250.27922730506296</v>
      </c>
      <c r="AQ56" s="48">
        <f>'01_Useful Forecast'!AQ40</f>
        <v>261.51327779737562</v>
      </c>
      <c r="AR56" s="48">
        <f>'01_Useful Forecast'!AR40</f>
        <v>273.05177177438327</v>
      </c>
      <c r="AS56" s="48">
        <f>'01_Useful Forecast'!AS40</f>
        <v>284.90585801776041</v>
      </c>
      <c r="AT56" s="48">
        <f>'01_Useful Forecast'!AT40</f>
        <v>297.11161770753438</v>
      </c>
      <c r="AU56" s="48">
        <f>'01_Useful Forecast'!AU40</f>
        <v>309.71972014857147</v>
      </c>
      <c r="AV56" s="48">
        <f>'01_Useful Forecast'!AV40</f>
        <v>322.77400496982034</v>
      </c>
      <c r="AW56" s="48">
        <f>'01_Useful Forecast'!AW40</f>
        <v>336.29789979873925</v>
      </c>
      <c r="AX56" s="48">
        <f>'01_Useful Forecast'!AX40</f>
        <v>350.29702540360427</v>
      </c>
      <c r="AY56" s="48">
        <f>'01_Useful Forecast'!AY40</f>
        <v>364.77655650461992</v>
      </c>
      <c r="AZ56" s="48">
        <f>'01_Useful Forecast'!AZ40</f>
        <v>379.73253036502183</v>
      </c>
      <c r="BA56" s="48">
        <f>'01_Useful Forecast'!BA40</f>
        <v>395.16420181562438</v>
      </c>
      <c r="BB56" s="48">
        <f>'01_Useful Forecast'!BB40</f>
        <v>411.08163289908794</v>
      </c>
      <c r="BC56" s="48">
        <f>'01_Useful Forecast'!BC40</f>
        <v>427.49738184473063</v>
      </c>
      <c r="BD56" s="48">
        <f>'01_Useful Forecast'!BD40</f>
        <v>444.41879375192406</v>
      </c>
      <c r="BE56" s="48">
        <f>'01_Useful Forecast'!BE40</f>
        <v>461.84988640520879</v>
      </c>
      <c r="BF56" s="48">
        <f>'01_Useful Forecast'!BF40</f>
        <v>479.79503083858276</v>
      </c>
      <c r="BG56" s="48">
        <f>'01_Useful Forecast'!BG40</f>
        <v>498.26122879658732</v>
      </c>
      <c r="BH56" s="48">
        <f>'01_Useful Forecast'!BH40</f>
        <v>517.25465183962933</v>
      </c>
      <c r="BI56" s="48">
        <f>'01_Useful Forecast'!BI40</f>
        <v>536.77950932699594</v>
      </c>
      <c r="BJ56" s="48">
        <f>'01_Useful Forecast'!BJ40</f>
        <v>556.83883046515496</v>
      </c>
      <c r="BK56" s="48">
        <f>'01_Useful Forecast'!BK40</f>
        <v>577.4354825318452</v>
      </c>
      <c r="BL56" s="48">
        <f>'01_Useful Forecast'!BL40</f>
        <v>598.57563079523459</v>
      </c>
      <c r="BM56" s="48">
        <f>'01_Useful Forecast'!BM40</f>
        <v>620.26547637196711</v>
      </c>
      <c r="BN56" s="48">
        <f>'01_Useful Forecast'!BN40</f>
        <v>642.51037999663527</v>
      </c>
      <c r="BO56" s="48">
        <f>'01_Useful Forecast'!BO40</f>
        <v>665.31591094760927</v>
      </c>
      <c r="BP56" s="48">
        <f>'01_Useful Forecast'!BP40</f>
        <v>688.68788831858728</v>
      </c>
      <c r="BQ56" s="48">
        <f>'01_Useful Forecast'!BQ40</f>
        <v>712.63170725101975</v>
      </c>
      <c r="BR56" s="48">
        <f>'01_Useful Forecast'!BR40</f>
        <v>737.15573668909644</v>
      </c>
      <c r="BS56" s="48">
        <f>'01_Useful Forecast'!BS40</f>
        <v>762.27301983356779</v>
      </c>
      <c r="BT56" s="48">
        <f>'01_Useful Forecast'!BT40</f>
        <v>788.00107174662514</v>
      </c>
      <c r="BU56" s="48">
        <f>'01_Useful Forecast'!BU40</f>
        <v>814.35553385233027</v>
      </c>
      <c r="BV56" s="48">
        <f>'01_Useful Forecast'!BV40</f>
        <v>841.34738669843603</v>
      </c>
      <c r="BW56" s="48">
        <f>'01_Useful Forecast'!BW40</f>
        <v>868.98420611321967</v>
      </c>
      <c r="BX56" s="48">
        <f>'01_Useful Forecast'!BX40</f>
        <v>897.2710099018841</v>
      </c>
      <c r="BY56" s="48">
        <f>'01_Useful Forecast'!BY40</f>
        <v>926.21235147828475</v>
      </c>
      <c r="BZ56" s="48">
        <f>'01_Useful Forecast'!BZ40</f>
        <v>955.81198830533185</v>
      </c>
      <c r="CA56" s="48">
        <f>'01_Useful Forecast'!CA40</f>
        <v>986.07685516842821</v>
      </c>
      <c r="CB56" s="48">
        <f>'01_Useful Forecast'!CB40</f>
        <v>1017.015920320291</v>
      </c>
      <c r="CC56" s="48">
        <f>'01_Useful Forecast'!CC40</f>
        <v>1048.6396446669498</v>
      </c>
      <c r="CD56" s="48">
        <f>'01_Useful Forecast'!CD40</f>
        <v>1080.9587683938112</v>
      </c>
      <c r="CE56" s="48">
        <f>'01_Useful Forecast'!CE40</f>
        <v>1113.9836628069183</v>
      </c>
    </row>
    <row r="57" spans="1:83" x14ac:dyDescent="0.25">
      <c r="A57" s="48" t="s">
        <v>176</v>
      </c>
      <c r="B57" s="48" t="s">
        <v>26</v>
      </c>
      <c r="C57" s="48" t="s">
        <v>10</v>
      </c>
      <c r="D57" s="48">
        <f>'01_Useful Forecast'!D47</f>
        <v>46.044974449963512</v>
      </c>
      <c r="E57" s="48">
        <f>'01_Useful Forecast'!E47</f>
        <v>48.139201124350798</v>
      </c>
      <c r="F57" s="48">
        <f>'01_Useful Forecast'!F47</f>
        <v>50.328677832343395</v>
      </c>
      <c r="G57" s="48">
        <f>'01_Useful Forecast'!G47</f>
        <v>52.617736754890387</v>
      </c>
      <c r="H57" s="48">
        <f>'01_Useful Forecast'!H47</f>
        <v>55.010907110055321</v>
      </c>
      <c r="I57" s="48">
        <f>'01_Useful Forecast'!I47</f>
        <v>57.512924114697405</v>
      </c>
      <c r="J57" s="48">
        <f>'01_Useful Forecast'!J47</f>
        <v>60.128738353749632</v>
      </c>
      <c r="K57" s="48">
        <f>'01_Useful Forecast'!K47</f>
        <v>62.863525575632337</v>
      </c>
      <c r="L57" s="48">
        <f>'01_Useful Forecast'!L47</f>
        <v>65.722696933183613</v>
      </c>
      <c r="M57" s="48">
        <f>'01_Useful Forecast'!M47</f>
        <v>68.711909690369822</v>
      </c>
      <c r="N57" s="48">
        <f>'01_Useful Forecast'!N47</f>
        <v>71.837078415960846</v>
      </c>
      <c r="O57" s="48">
        <f>'01_Useful Forecast'!O47</f>
        <v>75.104386686318122</v>
      </c>
      <c r="P57" s="48">
        <f>'01_Useful Forecast'!P47</f>
        <v>78.520299320451613</v>
      </c>
      <c r="Q57" s="48">
        <f>'01_Useful Forecast'!Q47</f>
        <v>82.0915751715536</v>
      </c>
      <c r="R57" s="48">
        <f>'01_Useful Forecast'!R47</f>
        <v>85.825280500319906</v>
      </c>
      <c r="S57" s="48">
        <f>'01_Useful Forecast'!S47</f>
        <v>89.728802956518876</v>
      </c>
      <c r="T57" s="48">
        <f>'01_Useful Forecast'!T47</f>
        <v>93.809866196473195</v>
      </c>
      <c r="U57" s="48">
        <f>'01_Useful Forecast'!U47</f>
        <v>98.076545165376629</v>
      </c>
      <c r="V57" s="48">
        <f>'01_Useful Forecast'!V47</f>
        <v>102.5372820746843</v>
      </c>
      <c r="W57" s="48">
        <f>'01_Useful Forecast'!W47</f>
        <v>107.20090310618964</v>
      </c>
      <c r="X57" s="48">
        <f>'01_Useful Forecast'!X47</f>
        <v>112.07663587583974</v>
      </c>
      <c r="Y57" s="48">
        <f>'01_Useful Forecast'!Y47</f>
        <v>117.17412769184314</v>
      </c>
      <c r="Z57" s="48">
        <f>'01_Useful Forecast'!Z47</f>
        <v>122.50346464319665</v>
      </c>
      <c r="AA57" s="48">
        <f>'01_Useful Forecast'!AA47</f>
        <v>128.07519155640043</v>
      </c>
      <c r="AB57" s="48">
        <f>'01_Useful Forecast'!AB47</f>
        <v>133.90033285984805</v>
      </c>
      <c r="AC57" s="48">
        <f>'01_Useful Forecast'!AC47</f>
        <v>139.99041439717536</v>
      </c>
      <c r="AD57" s="48">
        <f>'01_Useful Forecast'!AD47</f>
        <v>146.35748623272778</v>
      </c>
      <c r="AE57" s="48">
        <f>'01_Useful Forecast'!AE47</f>
        <v>153.01414649427107</v>
      </c>
      <c r="AF57" s="48">
        <f>'01_Useful Forecast'!AF47</f>
        <v>159.9735663001205</v>
      </c>
      <c r="AG57" s="48">
        <f>'01_Useful Forecast'!AG47</f>
        <v>167.2495158200108</v>
      </c>
      <c r="AH57" s="48">
        <f>'01_Useful Forecast'!AH47</f>
        <v>174.85639152127206</v>
      </c>
      <c r="AI57" s="48">
        <f>'01_Useful Forecast'!AI47</f>
        <v>182.80924465422115</v>
      </c>
      <c r="AJ57" s="48">
        <f>'01_Useful Forecast'!AJ47</f>
        <v>191.12381103313169</v>
      </c>
      <c r="AK57" s="48">
        <f>'01_Useful Forecast'!AK47</f>
        <v>199.81654217170777</v>
      </c>
      <c r="AL57" s="48">
        <f>'01_Useful Forecast'!AL47</f>
        <v>208.9046378346678</v>
      </c>
      <c r="AM57" s="48">
        <f>'01_Useful Forecast'!AM47</f>
        <v>218.40608006984581</v>
      </c>
      <c r="AN57" s="48">
        <f>'01_Useful Forecast'!AN47</f>
        <v>228.33966878814726</v>
      </c>
      <c r="AO57" s="48">
        <f>'01_Useful Forecast'!AO47</f>
        <v>238.72505896175988</v>
      </c>
      <c r="AP57" s="48">
        <f>'01_Useful Forecast'!AP47</f>
        <v>249.5827995142208</v>
      </c>
      <c r="AQ57" s="48">
        <f>'01_Useful Forecast'!AQ47</f>
        <v>260.93437397928921</v>
      </c>
      <c r="AR57" s="48">
        <f>'01_Useful Forecast'!AR47</f>
        <v>272.80224300907446</v>
      </c>
      <c r="AS57" s="48">
        <f>'01_Useful Forecast'!AS47</f>
        <v>285.2098888155266</v>
      </c>
      <c r="AT57" s="48">
        <f>'01_Useful Forecast'!AT47</f>
        <v>298.181861633224</v>
      </c>
      <c r="AU57" s="48">
        <f>'01_Useful Forecast'!AU47</f>
        <v>311.74382829539149</v>
      </c>
      <c r="AV57" s="48">
        <f>'01_Useful Forecast'!AV47</f>
        <v>325.9226230192603</v>
      </c>
      <c r="AW57" s="48">
        <f>'01_Useful Forecast'!AW47</f>
        <v>340.74630050126069</v>
      </c>
      <c r="AX57" s="48">
        <f>'01_Useful Forecast'!AX47</f>
        <v>356.24419142709843</v>
      </c>
      <c r="AY57" s="48">
        <f>'01_Useful Forecast'!AY47</f>
        <v>372.4469605065533</v>
      </c>
      <c r="AZ57" s="48">
        <f>'01_Useful Forecast'!AZ47</f>
        <v>389.38666714782619</v>
      </c>
      <c r="BA57" s="48">
        <f>'01_Useful Forecast'!BA47</f>
        <v>407.09682889149047</v>
      </c>
      <c r="BB57" s="48">
        <f>'01_Useful Forecast'!BB47</f>
        <v>425.61248772955736</v>
      </c>
      <c r="BC57" s="48">
        <f>'01_Useful Forecast'!BC47</f>
        <v>444.97027944087995</v>
      </c>
      <c r="BD57" s="48">
        <f>'01_Useful Forecast'!BD47</f>
        <v>465.2085060800826</v>
      </c>
      <c r="BE57" s="48">
        <f>'01_Useful Forecast'!BE47</f>
        <v>486.36721176344605</v>
      </c>
      <c r="BF57" s="48">
        <f>'01_Useful Forecast'!BF47</f>
        <v>508.48826190170246</v>
      </c>
      <c r="BG57" s="48">
        <f>'01_Useful Forecast'!BG47</f>
        <v>531.61542603651094</v>
      </c>
      <c r="BH57" s="48">
        <f>'01_Useful Forecast'!BH47</f>
        <v>555.79446444451912</v>
      </c>
      <c r="BI57" s="48">
        <f>'01_Useful Forecast'!BI47</f>
        <v>581.07321868036661</v>
      </c>
      <c r="BJ57" s="48">
        <f>'01_Useful Forecast'!BJ47</f>
        <v>607.50170623778479</v>
      </c>
      <c r="BK57" s="48">
        <f>'01_Useful Forecast'!BK47</f>
        <v>635.13221951609023</v>
      </c>
      <c r="BL57" s="48">
        <f>'01_Useful Forecast'!BL47</f>
        <v>664.01942928789299</v>
      </c>
      <c r="BM57" s="48">
        <f>'01_Useful Forecast'!BM47</f>
        <v>694.22049287274251</v>
      </c>
      <c r="BN57" s="48">
        <f>'01_Useful Forecast'!BN47</f>
        <v>725.79516723075017</v>
      </c>
      <c r="BO57" s="48">
        <f>'01_Useful Forecast'!BO47</f>
        <v>758.80592719995718</v>
      </c>
      <c r="BP57" s="48">
        <f>'01_Useful Forecast'!BP47</f>
        <v>793.31808911139876</v>
      </c>
      <c r="BQ57" s="48">
        <f>'01_Useful Forecast'!BQ47</f>
        <v>829.39994002645233</v>
      </c>
      <c r="BR57" s="48">
        <f>'01_Useful Forecast'!BR47</f>
        <v>867.12287285218599</v>
      </c>
      <c r="BS57" s="48">
        <f>'01_Useful Forecast'!BS47</f>
        <v>906.56152760204907</v>
      </c>
      <c r="BT57" s="48">
        <f>'01_Useful Forecast'!BT47</f>
        <v>947.79393908140867</v>
      </c>
      <c r="BU57" s="48">
        <f>'01_Useful Forecast'!BU47</f>
        <v>990.90169129015044</v>
      </c>
      <c r="BV57" s="48">
        <f>'01_Useful Forecast'!BV47</f>
        <v>1035.9700788478494</v>
      </c>
      <c r="BW57" s="48">
        <f>'01_Useful Forecast'!BW47</f>
        <v>1083.0882757609108</v>
      </c>
      <c r="BX57" s="48">
        <f>'01_Useful Forecast'!BX47</f>
        <v>1132.3495118656128</v>
      </c>
      <c r="BY57" s="48">
        <f>'01_Useful Forecast'!BY47</f>
        <v>1183.8512572961668</v>
      </c>
      <c r="BZ57" s="48">
        <f>'01_Useful Forecast'!BZ47</f>
        <v>1237.6954153427898</v>
      </c>
      <c r="CA57" s="48">
        <f>'01_Useful Forecast'!CA47</f>
        <v>1293.9885240813869</v>
      </c>
      <c r="CB57" s="48">
        <f>'01_Useful Forecast'!CB47</f>
        <v>1352.8419671737943</v>
      </c>
      <c r="CC57" s="48">
        <f>'01_Useful Forecast'!CC47</f>
        <v>1414.3721942556806</v>
      </c>
      <c r="CD57" s="48">
        <f>'01_Useful Forecast'!CD47</f>
        <v>1478.7009513481773</v>
      </c>
      <c r="CE57" s="48">
        <f>'01_Useful Forecast'!CE47</f>
        <v>1545.9555217491313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3"/>
  <sheetViews>
    <sheetView zoomScaleNormal="100" workbookViewId="0">
      <selection activeCell="M14" sqref="M14"/>
    </sheetView>
  </sheetViews>
  <sheetFormatPr defaultColWidth="8.85546875" defaultRowHeight="15" x14ac:dyDescent="0.25"/>
  <cols>
    <col min="1" max="16384" width="8.85546875" style="48"/>
  </cols>
  <sheetData>
    <row r="1" spans="1:82" s="29" customFormat="1" x14ac:dyDescent="0.25">
      <c r="A1" s="29" t="s">
        <v>82</v>
      </c>
      <c r="B1" s="29" t="s">
        <v>78</v>
      </c>
      <c r="C1" s="29">
        <v>1971</v>
      </c>
      <c r="D1" s="29">
        <v>1972</v>
      </c>
      <c r="E1" s="29">
        <v>1973</v>
      </c>
      <c r="F1" s="29">
        <v>1974</v>
      </c>
      <c r="G1" s="29">
        <v>1975</v>
      </c>
      <c r="H1" s="29">
        <v>1976</v>
      </c>
      <c r="I1" s="29">
        <v>1977</v>
      </c>
      <c r="J1" s="29">
        <v>1978</v>
      </c>
      <c r="K1" s="29">
        <v>1979</v>
      </c>
      <c r="L1" s="29">
        <v>1980</v>
      </c>
      <c r="M1" s="29">
        <v>1981</v>
      </c>
      <c r="N1" s="29">
        <v>1982</v>
      </c>
      <c r="O1" s="29">
        <v>1983</v>
      </c>
      <c r="P1" s="29">
        <v>1984</v>
      </c>
      <c r="Q1" s="29">
        <v>1985</v>
      </c>
      <c r="R1" s="29">
        <v>1986</v>
      </c>
      <c r="S1" s="29">
        <v>1987</v>
      </c>
      <c r="T1" s="29">
        <v>1988</v>
      </c>
      <c r="U1" s="29">
        <v>1989</v>
      </c>
      <c r="V1" s="29">
        <v>1990</v>
      </c>
      <c r="W1" s="29">
        <v>1991</v>
      </c>
      <c r="X1" s="29">
        <v>1992</v>
      </c>
      <c r="Y1" s="29">
        <v>1993</v>
      </c>
      <c r="Z1" s="29">
        <v>1994</v>
      </c>
      <c r="AA1" s="29">
        <v>1995</v>
      </c>
      <c r="AB1" s="29">
        <v>1996</v>
      </c>
      <c r="AC1" s="29">
        <v>1997</v>
      </c>
      <c r="AD1" s="29">
        <v>1998</v>
      </c>
      <c r="AE1" s="29">
        <v>1999</v>
      </c>
      <c r="AF1" s="29">
        <v>2000</v>
      </c>
      <c r="AG1" s="29">
        <v>2001</v>
      </c>
      <c r="AH1" s="29">
        <v>2002</v>
      </c>
      <c r="AI1" s="29">
        <v>2003</v>
      </c>
      <c r="AJ1" s="29">
        <v>2004</v>
      </c>
      <c r="AK1" s="29">
        <v>2005</v>
      </c>
      <c r="AL1" s="29">
        <v>2006</v>
      </c>
      <c r="AM1" s="29">
        <v>2007</v>
      </c>
      <c r="AN1" s="29">
        <v>2008</v>
      </c>
      <c r="AO1" s="29">
        <v>2009</v>
      </c>
      <c r="AP1" s="29">
        <v>2010</v>
      </c>
      <c r="AQ1" s="29">
        <v>2011</v>
      </c>
      <c r="AR1" s="29">
        <v>2012</v>
      </c>
      <c r="AS1" s="29">
        <v>2013</v>
      </c>
      <c r="AT1" s="29">
        <v>2014</v>
      </c>
      <c r="AU1" s="29">
        <v>2015</v>
      </c>
      <c r="AV1" s="29">
        <v>2016</v>
      </c>
      <c r="AW1" s="29">
        <v>2017</v>
      </c>
      <c r="AX1" s="29">
        <v>2018</v>
      </c>
      <c r="AY1" s="29">
        <v>2019</v>
      </c>
      <c r="AZ1" s="29">
        <v>2020</v>
      </c>
      <c r="BA1" s="29">
        <v>2021</v>
      </c>
      <c r="BB1" s="29">
        <v>2022</v>
      </c>
      <c r="BC1" s="29">
        <v>2023</v>
      </c>
      <c r="BD1" s="29">
        <v>2024</v>
      </c>
      <c r="BE1" s="29">
        <v>2025</v>
      </c>
      <c r="BF1" s="29">
        <v>2026</v>
      </c>
      <c r="BG1" s="29">
        <v>2027</v>
      </c>
      <c r="BH1" s="29">
        <v>2028</v>
      </c>
      <c r="BI1" s="29">
        <v>2029</v>
      </c>
      <c r="BJ1" s="29">
        <v>2030</v>
      </c>
      <c r="BK1" s="29">
        <v>2031</v>
      </c>
      <c r="BL1" s="29">
        <v>2032</v>
      </c>
      <c r="BM1" s="29">
        <v>2033</v>
      </c>
      <c r="BN1" s="29">
        <v>2034</v>
      </c>
      <c r="BO1" s="29">
        <v>2035</v>
      </c>
      <c r="BP1" s="29">
        <v>2036</v>
      </c>
      <c r="BQ1" s="29">
        <v>2037</v>
      </c>
      <c r="BR1" s="29">
        <v>2038</v>
      </c>
      <c r="BS1" s="29">
        <v>2039</v>
      </c>
      <c r="BT1" s="29">
        <v>2040</v>
      </c>
      <c r="BU1" s="29">
        <v>2041</v>
      </c>
      <c r="BV1" s="29">
        <v>2042</v>
      </c>
      <c r="BW1" s="29">
        <v>2043</v>
      </c>
      <c r="BX1" s="29">
        <v>2044</v>
      </c>
      <c r="BY1" s="29">
        <v>2045</v>
      </c>
      <c r="BZ1" s="29">
        <v>2046</v>
      </c>
      <c r="CA1" s="29">
        <v>2047</v>
      </c>
      <c r="CB1" s="29">
        <v>2048</v>
      </c>
      <c r="CC1" s="29">
        <v>2049</v>
      </c>
      <c r="CD1" s="29">
        <v>2050</v>
      </c>
    </row>
    <row r="2" spans="1:82" x14ac:dyDescent="0.25">
      <c r="A2" s="48" t="s">
        <v>26</v>
      </c>
      <c r="B2" s="48" t="s">
        <v>179</v>
      </c>
      <c r="C2" s="48">
        <v>113.83693292642431</v>
      </c>
      <c r="D2" s="48">
        <v>115.92650379467838</v>
      </c>
      <c r="E2" s="48">
        <v>119.02941281795816</v>
      </c>
      <c r="F2" s="48">
        <v>120.07593126347896</v>
      </c>
      <c r="G2" s="48">
        <v>122.71860574224961</v>
      </c>
      <c r="H2" s="48">
        <v>126.0099385644705</v>
      </c>
      <c r="I2" s="48">
        <v>129.28748331830823</v>
      </c>
      <c r="J2" s="48">
        <v>133.20346146991616</v>
      </c>
      <c r="K2" s="48">
        <v>136.65154031327393</v>
      </c>
      <c r="L2" s="48">
        <v>137.3885702246653</v>
      </c>
      <c r="M2" s="48">
        <v>138.88610072815626</v>
      </c>
      <c r="N2" s="48">
        <v>140.67854587721865</v>
      </c>
      <c r="O2" s="48">
        <v>144.31310654321462</v>
      </c>
      <c r="P2" s="48">
        <v>145.71675809004907</v>
      </c>
      <c r="Q2" s="48">
        <v>147.3765374215827</v>
      </c>
      <c r="R2" s="48">
        <v>148.82218152872494</v>
      </c>
      <c r="S2" s="48">
        <v>150.93508575621317</v>
      </c>
      <c r="T2" s="48">
        <v>155.43348411138666</v>
      </c>
      <c r="U2" s="48">
        <v>157.99454780081138</v>
      </c>
      <c r="V2" s="48">
        <v>163.64449296708418</v>
      </c>
      <c r="W2" s="48">
        <v>164.99352148895926</v>
      </c>
      <c r="X2" s="48">
        <v>167.89798164402958</v>
      </c>
      <c r="Y2" s="48">
        <v>167.29783293062491</v>
      </c>
      <c r="Z2" s="48">
        <v>168.14061292921787</v>
      </c>
      <c r="AA2" s="48">
        <v>172.87551484087817</v>
      </c>
      <c r="AB2" s="48">
        <v>174.81523839445313</v>
      </c>
      <c r="AC2" s="48">
        <v>199.94422979014468</v>
      </c>
      <c r="AD2" s="48">
        <v>203.26674321319285</v>
      </c>
      <c r="AE2" s="48">
        <v>156.98667747282036</v>
      </c>
      <c r="AF2" s="48">
        <v>164.42151308177114</v>
      </c>
      <c r="AG2" s="48">
        <v>172.20845997444337</v>
      </c>
      <c r="AH2" s="48">
        <v>180.36419402138026</v>
      </c>
      <c r="AI2" s="48">
        <v>188.90618085667737</v>
      </c>
      <c r="AJ2" s="48">
        <v>197.85271328091628</v>
      </c>
      <c r="AK2" s="48">
        <v>207.22295043548738</v>
      </c>
      <c r="AL2" s="48">
        <v>217.03695883219572</v>
      </c>
      <c r="AM2" s="48">
        <v>227.31575532601522</v>
      </c>
      <c r="AN2" s="48">
        <v>238.08135212301744</v>
      </c>
      <c r="AO2" s="48">
        <v>249.35680391986062</v>
      </c>
      <c r="AP2" s="48">
        <v>261.16625727578963</v>
      </c>
      <c r="AQ2" s="48">
        <v>273.53500232287575</v>
      </c>
      <c r="AR2" s="48">
        <v>286.48952692523665</v>
      </c>
      <c r="AS2" s="48">
        <v>300.0575734032189</v>
      </c>
      <c r="AT2" s="48">
        <v>300.05757340321884</v>
      </c>
      <c r="AU2" s="48">
        <v>314.26819794401706</v>
      </c>
      <c r="AV2" s="48">
        <v>329.15183282596104</v>
      </c>
      <c r="AW2" s="48">
        <v>344.74035158972407</v>
      </c>
      <c r="AX2" s="48">
        <v>361.06713729601603</v>
      </c>
      <c r="AY2" s="48">
        <v>378.16715401593876</v>
      </c>
      <c r="AZ2" s="48">
        <v>396.07702170710041</v>
      </c>
      <c r="BA2" s="48">
        <v>414.83509463583653</v>
      </c>
      <c r="BB2" s="48">
        <v>434.48154351348074</v>
      </c>
      <c r="BC2" s="48">
        <v>455.05844152258231</v>
      </c>
      <c r="BD2" s="48">
        <v>476.60985441729434</v>
      </c>
      <c r="BE2" s="48">
        <v>499.18193489088776</v>
      </c>
      <c r="BF2" s="48">
        <v>522.82302141247669</v>
      </c>
      <c r="BG2" s="48">
        <v>547.58374174461903</v>
      </c>
      <c r="BH2" s="48">
        <v>573.51712136347408</v>
      </c>
      <c r="BI2" s="48">
        <v>600.67869701370319</v>
      </c>
      <c r="BJ2" s="48">
        <v>629.12663564129048</v>
      </c>
      <c r="BK2" s="48">
        <v>658.92185895898331</v>
      </c>
      <c r="BL2" s="48">
        <v>690.12817391110707</v>
      </c>
      <c r="BM2" s="48">
        <v>722.81240931715183</v>
      </c>
      <c r="BN2" s="48">
        <v>757.04455898675099</v>
      </c>
      <c r="BO2" s="48">
        <v>792.89793161253726</v>
      </c>
      <c r="BP2" s="48">
        <v>830.449307761873</v>
      </c>
      <c r="BQ2" s="48">
        <v>869.77910430365614</v>
      </c>
      <c r="BR2" s="48">
        <v>910.97154662232197</v>
      </c>
      <c r="BS2" s="48">
        <v>954.11484898784397</v>
      </c>
      <c r="BT2" s="48">
        <v>999.30140346799567</v>
      </c>
      <c r="BU2" s="48">
        <v>1046.627977787429</v>
      </c>
      <c r="BV2" s="48">
        <v>1096.1959225572989</v>
      </c>
      <c r="BW2" s="48">
        <v>1148.1113883192056</v>
      </c>
      <c r="BX2" s="48">
        <v>1202.485552868267</v>
      </c>
      <c r="BY2" s="48">
        <v>1259.4348593421348</v>
      </c>
      <c r="BZ2" s="48">
        <v>1319.081265585824</v>
      </c>
      <c r="CA2" s="48">
        <v>1381.5525053263761</v>
      </c>
      <c r="CB2" s="48">
        <v>1446.9823617166685</v>
      </c>
      <c r="CC2" s="48">
        <v>1515.5109538341583</v>
      </c>
      <c r="CD2" s="48">
        <v>1587.2850367481178</v>
      </c>
    </row>
    <row r="3" spans="1:82" x14ac:dyDescent="0.25">
      <c r="A3" s="48" t="s">
        <v>27</v>
      </c>
      <c r="B3" s="48" t="s">
        <v>179</v>
      </c>
      <c r="C3" s="48">
        <v>860.25759459096253</v>
      </c>
      <c r="D3" s="48">
        <v>875.61007006143166</v>
      </c>
      <c r="E3" s="48">
        <v>893.99085744441959</v>
      </c>
      <c r="F3" s="48">
        <v>906.667885944251</v>
      </c>
      <c r="G3" s="48">
        <v>923.86605180212734</v>
      </c>
      <c r="H3" s="48">
        <v>943.81156396796507</v>
      </c>
      <c r="I3" s="48">
        <v>964.16349523510985</v>
      </c>
      <c r="J3" s="48">
        <v>986.44018672681455</v>
      </c>
      <c r="K3" s="48">
        <v>1005.7775028022496</v>
      </c>
      <c r="L3" s="48">
        <v>1020.750243835949</v>
      </c>
      <c r="M3" s="48">
        <v>1036.807518715576</v>
      </c>
      <c r="N3" s="48">
        <v>1053.1885646487403</v>
      </c>
      <c r="O3" s="48">
        <v>1073.7514244359634</v>
      </c>
      <c r="P3" s="48">
        <v>1088.5915450287596</v>
      </c>
      <c r="Q3" s="48">
        <v>1104.3446815586367</v>
      </c>
      <c r="R3" s="48">
        <v>1120.3262501460488</v>
      </c>
      <c r="S3" s="48">
        <v>1137.9840105085702</v>
      </c>
      <c r="T3" s="48">
        <v>1162.6891519484136</v>
      </c>
      <c r="U3" s="48">
        <v>1182.6846160684256</v>
      </c>
      <c r="V3" s="48">
        <v>1217.8538245477439</v>
      </c>
      <c r="W3" s="48">
        <v>1223.7592476003792</v>
      </c>
      <c r="X3" s="48">
        <v>1232.4810150413186</v>
      </c>
      <c r="Y3" s="48">
        <v>1232.8355302702655</v>
      </c>
      <c r="Z3" s="48">
        <v>1240.5131453216607</v>
      </c>
      <c r="AA3" s="48">
        <v>1260.7901996492817</v>
      </c>
      <c r="AB3" s="48">
        <v>1264.2975875798115</v>
      </c>
      <c r="AC3" s="48">
        <v>1446.3296114396219</v>
      </c>
      <c r="AD3" s="48">
        <v>1484.4732251392595</v>
      </c>
      <c r="AE3" s="48">
        <v>1039.8543083619518</v>
      </c>
      <c r="AF3" s="48">
        <v>1095.5039619407146</v>
      </c>
      <c r="AG3" s="48">
        <v>1144.1568483917963</v>
      </c>
      <c r="AH3" s="48">
        <v>1193.3439437251818</v>
      </c>
      <c r="AI3" s="48">
        <v>1258.3318622097365</v>
      </c>
      <c r="AJ3" s="48">
        <v>1346.7889462705098</v>
      </c>
      <c r="AK3" s="48">
        <v>1389.6801845551563</v>
      </c>
      <c r="AL3" s="48">
        <v>1425.358838824937</v>
      </c>
      <c r="AM3" s="48">
        <v>1493.158025010619</v>
      </c>
      <c r="AN3" s="48">
        <v>1563.2569375391231</v>
      </c>
      <c r="AO3" s="48">
        <v>1620.7747914662573</v>
      </c>
      <c r="AP3" s="48">
        <v>1687.5876597418171</v>
      </c>
      <c r="AQ3" s="48">
        <v>1792.7231380526407</v>
      </c>
      <c r="AR3" s="48">
        <v>1835.175124360559</v>
      </c>
      <c r="AS3" s="48">
        <v>1906.2995159365937</v>
      </c>
      <c r="AT3" s="48">
        <v>1879.7588695299021</v>
      </c>
      <c r="AU3" s="48">
        <v>1934.7877323852699</v>
      </c>
      <c r="AV3" s="48">
        <v>1990.8127102743124</v>
      </c>
      <c r="AW3" s="48">
        <v>2047.8047282425857</v>
      </c>
      <c r="AX3" s="48">
        <v>2105.7297231521334</v>
      </c>
      <c r="AY3" s="48">
        <v>2164.5482364174368</v>
      </c>
      <c r="AZ3" s="48">
        <v>2224.2149793537865</v>
      </c>
      <c r="BA3" s="48">
        <v>2284.6783694573851</v>
      </c>
      <c r="BB3" s="48">
        <v>2345.8800358387743</v>
      </c>
      <c r="BC3" s="48">
        <v>2407.7542919278931</v>
      </c>
      <c r="BD3" s="48">
        <v>2470.2275734600325</v>
      </c>
      <c r="BE3" s="48">
        <v>2533.2178396368322</v>
      </c>
      <c r="BF3" s="48">
        <v>2596.6339352348168</v>
      </c>
      <c r="BG3" s="48">
        <v>2660.374911305626</v>
      </c>
      <c r="BH3" s="48">
        <v>2724.3293019765147</v>
      </c>
      <c r="BI3" s="48">
        <v>2788.3743547166073</v>
      </c>
      <c r="BJ3" s="48">
        <v>2852.3752112832908</v>
      </c>
      <c r="BK3" s="48">
        <v>2916.1840364036766</v>
      </c>
      <c r="BL3" s="48">
        <v>2979.6390910777177</v>
      </c>
      <c r="BM3" s="48">
        <v>3042.5637472118988</v>
      </c>
      <c r="BN3" s="48">
        <v>3104.7654401048771</v>
      </c>
      <c r="BO3" s="48">
        <v>3166.0345551085948</v>
      </c>
      <c r="BP3" s="48">
        <v>3226.1432445794908</v>
      </c>
      <c r="BQ3" s="48">
        <v>3284.8441710141083</v>
      </c>
      <c r="BR3" s="48">
        <v>3341.8691720308188</v>
      </c>
      <c r="BS3" s="48">
        <v>3396.9278426140736</v>
      </c>
      <c r="BT3" s="48">
        <v>3449.7060297786838</v>
      </c>
      <c r="BU3" s="48">
        <v>3499.8642345385529</v>
      </c>
      <c r="BV3" s="48">
        <v>3547.0359157762014</v>
      </c>
      <c r="BW3" s="48">
        <v>3590.8256903054512</v>
      </c>
      <c r="BX3" s="48">
        <v>3630.8074230990737</v>
      </c>
      <c r="BY3" s="48">
        <v>3666.5222013150601</v>
      </c>
      <c r="BZ3" s="48">
        <v>3697.4761853984983</v>
      </c>
      <c r="CA3" s="48">
        <v>3723.1383301598553</v>
      </c>
      <c r="CB3" s="48">
        <v>3742.937968333787</v>
      </c>
      <c r="CC3" s="48">
        <v>3756.2622487041785</v>
      </c>
      <c r="CD3" s="48">
        <v>3762.4534204399829</v>
      </c>
    </row>
    <row r="4" spans="1:82" x14ac:dyDescent="0.25">
      <c r="A4" s="48" t="s">
        <v>133</v>
      </c>
      <c r="B4" s="48" t="s">
        <v>179</v>
      </c>
      <c r="C4" s="48">
        <v>2856760.305406265</v>
      </c>
      <c r="D4" s="48">
        <v>2908366.2554749264</v>
      </c>
      <c r="E4" s="48">
        <v>2968357.5718219345</v>
      </c>
      <c r="F4" s="48">
        <v>3010625.6030057315</v>
      </c>
      <c r="G4" s="48">
        <v>3065572.3567305272</v>
      </c>
      <c r="H4" s="48">
        <v>3128340.6125671696</v>
      </c>
      <c r="I4" s="48">
        <v>3188795.064198642</v>
      </c>
      <c r="J4" s="48">
        <v>3267084.9266197109</v>
      </c>
      <c r="K4" s="48">
        <v>3327595.8145971675</v>
      </c>
      <c r="L4" s="48">
        <v>3385472.0597367324</v>
      </c>
      <c r="M4" s="48">
        <v>3436017.0660456014</v>
      </c>
      <c r="N4" s="48">
        <v>3488052.1256941319</v>
      </c>
      <c r="O4" s="48">
        <v>3558428.4260694995</v>
      </c>
      <c r="P4" s="48">
        <v>3608492.1647862149</v>
      </c>
      <c r="Q4" s="48">
        <v>3662084.424231261</v>
      </c>
      <c r="R4" s="48">
        <v>3715354.1796234706</v>
      </c>
      <c r="S4" s="48">
        <v>3772281.3393337792</v>
      </c>
      <c r="T4" s="48">
        <v>3850838.5969774257</v>
      </c>
      <c r="U4" s="48">
        <v>3916494.722541247</v>
      </c>
      <c r="V4" s="48">
        <v>4029175.4649720467</v>
      </c>
      <c r="W4" s="48">
        <v>4045512.6387368115</v>
      </c>
      <c r="X4" s="48">
        <v>4068454.2248389279</v>
      </c>
      <c r="Y4" s="48">
        <v>4063398.4443833996</v>
      </c>
      <c r="Z4" s="48">
        <v>4081211.2724593827</v>
      </c>
      <c r="AA4" s="48">
        <v>4099182.5437319512</v>
      </c>
      <c r="AB4" s="48">
        <v>4115568.2730506137</v>
      </c>
      <c r="AC4" s="48">
        <v>4697197.4169735508</v>
      </c>
      <c r="AD4" s="48">
        <v>4784201.7335620979</v>
      </c>
      <c r="AE4" s="48">
        <v>3322071.6198400008</v>
      </c>
      <c r="AF4" s="48">
        <v>3486658.4307255633</v>
      </c>
      <c r="AG4" s="48">
        <v>3613679.7763732215</v>
      </c>
      <c r="AH4" s="48">
        <v>3764688.6108627487</v>
      </c>
      <c r="AI4" s="48">
        <v>3979012.8283000505</v>
      </c>
      <c r="AJ4" s="48">
        <v>4224393.4583565285</v>
      </c>
      <c r="AK4" s="48">
        <v>4363531.1868579471</v>
      </c>
      <c r="AL4" s="48">
        <v>4547621.2544968743</v>
      </c>
      <c r="AM4" s="48">
        <v>4661799.0788719989</v>
      </c>
      <c r="AN4" s="48">
        <v>4890098.5760109955</v>
      </c>
      <c r="AO4" s="48">
        <v>5097582.4197679283</v>
      </c>
      <c r="AP4" s="48">
        <v>5308332.0837795651</v>
      </c>
      <c r="AQ4" s="48">
        <v>5634604.4697608445</v>
      </c>
      <c r="AR4" s="48">
        <v>5851706.6837775726</v>
      </c>
      <c r="AS4" s="48">
        <v>6050950.4778229902</v>
      </c>
      <c r="AT4" s="48">
        <v>5928838.3175948765</v>
      </c>
      <c r="AU4" s="48">
        <v>6093089.1409057463</v>
      </c>
      <c r="AV4" s="48">
        <v>6259599.6774268532</v>
      </c>
      <c r="AW4" s="48">
        <v>6428215.5613473197</v>
      </c>
      <c r="AX4" s="48">
        <v>6598762.7370365728</v>
      </c>
      <c r="AY4" s="48">
        <v>6771045.9402708597</v>
      </c>
      <c r="AZ4" s="48">
        <v>6944847.0797656346</v>
      </c>
      <c r="BA4" s="48">
        <v>7119923.5129773133</v>
      </c>
      <c r="BB4" s="48">
        <v>7296006.2097898098</v>
      </c>
      <c r="BC4" s="48">
        <v>7472797.7973336875</v>
      </c>
      <c r="BD4" s="48">
        <v>7649970.4787975214</v>
      </c>
      <c r="BE4" s="48">
        <v>7827163.8186815679</v>
      </c>
      <c r="BF4" s="48">
        <v>8003982.3865111321</v>
      </c>
      <c r="BG4" s="48">
        <v>8179993.2505706102</v>
      </c>
      <c r="BH4" s="48">
        <v>8354723.3127372628</v>
      </c>
      <c r="BI4" s="48">
        <v>8527656.4749852028</v>
      </c>
      <c r="BJ4" s="48">
        <v>8698230.6275932938</v>
      </c>
      <c r="BK4" s="48">
        <v>8865834.448524233</v>
      </c>
      <c r="BL4" s="48">
        <v>9029804.002844369</v>
      </c>
      <c r="BM4" s="48">
        <v>9189419.1304230131</v>
      </c>
      <c r="BN4" s="48">
        <v>9343899.6094845161</v>
      </c>
      <c r="BO4" s="48">
        <v>9492401.0828842018</v>
      </c>
      <c r="BP4" s="48">
        <v>9634010.7332384586</v>
      </c>
      <c r="BQ4" s="48">
        <v>9767742.6922576856</v>
      </c>
      <c r="BR4" s="48">
        <v>9892533.1688064057</v>
      </c>
      <c r="BS4" s="48">
        <v>10007235.279345203</v>
      </c>
      <c r="BT4" s="48">
        <v>10110613.563491659</v>
      </c>
      <c r="BU4" s="48">
        <v>10201338.166469986</v>
      </c>
      <c r="BV4" s="48">
        <v>10277978.669198632</v>
      </c>
      <c r="BW4" s="48">
        <v>10338997.545688666</v>
      </c>
      <c r="BX4" s="48">
        <v>10382743.226290789</v>
      </c>
      <c r="BY4" s="48">
        <v>10407442.744131954</v>
      </c>
      <c r="BZ4" s="48">
        <v>10411193.940820262</v>
      </c>
      <c r="CA4" s="48">
        <v>10391957.206165856</v>
      </c>
      <c r="CB4" s="48">
        <v>10347546.725262344</v>
      </c>
      <c r="CC4" s="48">
        <v>10275621.204793425</v>
      </c>
      <c r="CD4" s="48">
        <v>10173674.048869714</v>
      </c>
    </row>
    <row r="5" spans="1:82" x14ac:dyDescent="0.25">
      <c r="A5" s="48" t="s">
        <v>134</v>
      </c>
      <c r="B5" s="48" t="s">
        <v>179</v>
      </c>
      <c r="C5" s="48">
        <v>12745.085394642858</v>
      </c>
      <c r="D5" s="48">
        <v>8956.212364653471</v>
      </c>
      <c r="E5" s="48">
        <v>8637.217698408549</v>
      </c>
      <c r="F5" s="48">
        <v>8360.5738057044837</v>
      </c>
      <c r="G5" s="48">
        <v>10446.181569180213</v>
      </c>
      <c r="H5" s="48">
        <v>15237.958152185931</v>
      </c>
      <c r="I5" s="48">
        <v>26937.63894909143</v>
      </c>
      <c r="J5" s="48">
        <v>9388.1135190225577</v>
      </c>
      <c r="K5" s="48">
        <v>9599.8653956938597</v>
      </c>
      <c r="L5" s="48">
        <v>7847.7850152402143</v>
      </c>
      <c r="M5" s="48">
        <v>11754.275934240643</v>
      </c>
      <c r="N5" s="48">
        <v>15589.376555781626</v>
      </c>
      <c r="O5" s="48">
        <v>10457.72351737445</v>
      </c>
      <c r="P5" s="48">
        <v>8204.73201117807</v>
      </c>
      <c r="Q5" s="48">
        <v>1597.0628305409539</v>
      </c>
      <c r="R5" s="48">
        <v>454.27612267750283</v>
      </c>
      <c r="S5" s="48">
        <v>417.10058058894509</v>
      </c>
      <c r="T5" s="48">
        <v>428.93593558505489</v>
      </c>
      <c r="U5" s="48">
        <v>441.37851750241555</v>
      </c>
      <c r="V5" s="48">
        <v>761.73243011037869</v>
      </c>
      <c r="W5" s="48">
        <v>658.44162980188219</v>
      </c>
      <c r="X5" s="48">
        <v>5556.9076749885062</v>
      </c>
      <c r="Y5" s="48">
        <v>10572.446784189458</v>
      </c>
      <c r="Z5" s="48">
        <v>25881.417446658303</v>
      </c>
      <c r="AA5" s="48">
        <v>119572.9375130525</v>
      </c>
      <c r="AB5" s="48">
        <v>113814.00382844709</v>
      </c>
      <c r="AC5" s="48">
        <v>143508.74209136289</v>
      </c>
      <c r="AD5" s="48">
        <v>193462.74797808856</v>
      </c>
      <c r="AE5" s="48">
        <v>161672.90335013464</v>
      </c>
      <c r="AF5" s="48">
        <v>186893.17417794431</v>
      </c>
      <c r="AG5" s="48">
        <v>227913.64930525227</v>
      </c>
      <c r="AH5" s="48">
        <v>242172.86009857987</v>
      </c>
      <c r="AI5" s="48">
        <v>245793.05369256661</v>
      </c>
      <c r="AJ5" s="48">
        <v>308318.37758716563</v>
      </c>
      <c r="AK5" s="48">
        <v>311859.10003981442</v>
      </c>
      <c r="AL5" s="48">
        <v>230143.64204669555</v>
      </c>
      <c r="AM5" s="48">
        <v>358374.52431450679</v>
      </c>
      <c r="AN5" s="48">
        <v>366665.92471413891</v>
      </c>
      <c r="AO5" s="48">
        <v>347873.49927533307</v>
      </c>
      <c r="AP5" s="48">
        <v>360614.69336951367</v>
      </c>
      <c r="AQ5" s="48">
        <v>391655.24886992888</v>
      </c>
      <c r="AR5" s="48">
        <v>296449.9286541011</v>
      </c>
      <c r="AS5" s="48">
        <v>339568.01209848881</v>
      </c>
      <c r="AT5" s="48">
        <v>365836.9665049481</v>
      </c>
      <c r="AU5" s="48">
        <v>372519.46735949151</v>
      </c>
      <c r="AV5" s="48">
        <v>379014.38074634358</v>
      </c>
      <c r="AW5" s="48">
        <v>385288.95007745264</v>
      </c>
      <c r="AX5" s="48">
        <v>391307.73682998668</v>
      </c>
      <c r="AY5" s="48">
        <v>397032.43998626998</v>
      </c>
      <c r="AZ5" s="48">
        <v>402421.70438660897</v>
      </c>
      <c r="BA5" s="48">
        <v>407430.91734982148</v>
      </c>
      <c r="BB5" s="48">
        <v>412011.9928800523</v>
      </c>
      <c r="BC5" s="48">
        <v>416113.14274022123</v>
      </c>
      <c r="BD5" s="48">
        <v>419678.63363213051</v>
      </c>
      <c r="BE5" s="48">
        <v>422648.52968073403</v>
      </c>
      <c r="BF5" s="48">
        <v>424958.41937521537</v>
      </c>
      <c r="BG5" s="48">
        <v>426539.12607222778</v>
      </c>
      <c r="BH5" s="48">
        <v>427316.40111676906</v>
      </c>
      <c r="BI5" s="48">
        <v>427210.59858356789</v>
      </c>
      <c r="BJ5" s="48">
        <v>426136.33058640093</v>
      </c>
      <c r="BK5" s="48">
        <v>424002.10204428079</v>
      </c>
      <c r="BL5" s="48">
        <v>420709.9237318064</v>
      </c>
      <c r="BM5" s="48">
        <v>416154.90237596032</v>
      </c>
      <c r="BN5" s="48">
        <v>410224.80649311235</v>
      </c>
      <c r="BO5" s="48">
        <v>402799.60658774764</v>
      </c>
      <c r="BP5" s="48">
        <v>393750.98825827643</v>
      </c>
      <c r="BQ5" s="48">
        <v>382941.83667501062</v>
      </c>
      <c r="BR5" s="48">
        <v>370225.69081077032</v>
      </c>
      <c r="BS5" s="48">
        <v>355446.16571539419</v>
      </c>
      <c r="BT5" s="48">
        <v>338436.3410314201</v>
      </c>
      <c r="BU5" s="48">
        <v>319018.11384912423</v>
      </c>
      <c r="BV5" s="48">
        <v>297001.51389469014</v>
      </c>
      <c r="BW5" s="48">
        <v>272183.97893523017</v>
      </c>
      <c r="BX5" s="48">
        <v>244349.5881684192</v>
      </c>
      <c r="BY5" s="48">
        <v>213268.2512422908</v>
      </c>
      <c r="BZ5" s="48">
        <v>178694.8504219758</v>
      </c>
      <c r="CA5" s="48">
        <v>140368.33328447017</v>
      </c>
      <c r="CB5" s="48">
        <v>98010.753179547944</v>
      </c>
      <c r="CC5" s="48">
        <v>51326.254544291405</v>
      </c>
      <c r="CD5" s="48">
        <v>0</v>
      </c>
    </row>
    <row r="6" spans="1:82" x14ac:dyDescent="0.25">
      <c r="A6" s="48" t="s">
        <v>135</v>
      </c>
      <c r="B6" s="48" t="s">
        <v>179</v>
      </c>
      <c r="C6" s="48">
        <v>-1991475.6541380058</v>
      </c>
      <c r="D6" s="48">
        <v>-2035478.4649001968</v>
      </c>
      <c r="E6" s="48">
        <v>-2071720.9837282649</v>
      </c>
      <c r="F6" s="48">
        <v>-2109970.7826403705</v>
      </c>
      <c r="G6" s="48">
        <v>-2142655.2976323743</v>
      </c>
      <c r="H6" s="48">
        <v>-2172954.8309747512</v>
      </c>
      <c r="I6" s="48">
        <v>-2191056.8838543352</v>
      </c>
      <c r="J6" s="48">
        <v>-2270210.9594622813</v>
      </c>
      <c r="K6" s="48">
        <v>-2308279.7646899428</v>
      </c>
      <c r="L6" s="48">
        <v>-2354268.7272716677</v>
      </c>
      <c r="M6" s="48">
        <v>-2393558.2051390326</v>
      </c>
      <c r="N6" s="48">
        <v>-2430371.4606598001</v>
      </c>
      <c r="O6" s="48">
        <v>-2481537.5267796223</v>
      </c>
      <c r="P6" s="48">
        <v>-2526445.1855692347</v>
      </c>
      <c r="Q6" s="48">
        <v>-2585694.6300505316</v>
      </c>
      <c r="R6" s="48">
        <v>-2633308.9185795952</v>
      </c>
      <c r="S6" s="48">
        <v>-2680244.8902085931</v>
      </c>
      <c r="T6" s="48">
        <v>-2724794.2657304453</v>
      </c>
      <c r="U6" s="48">
        <v>-2778671.8805153128</v>
      </c>
      <c r="V6" s="48">
        <v>-2595824.4266479639</v>
      </c>
      <c r="W6" s="48">
        <v>-2584076.5884958897</v>
      </c>
      <c r="X6" s="48">
        <v>-2558306.8116423702</v>
      </c>
      <c r="Y6" s="48">
        <v>-2538091.5332341939</v>
      </c>
      <c r="Z6" s="48">
        <v>-2491244.5877607139</v>
      </c>
      <c r="AA6" s="48">
        <v>-2310567.9031050405</v>
      </c>
      <c r="AB6" s="48">
        <v>-2393196.4114228562</v>
      </c>
      <c r="AC6" s="48">
        <v>-2651455.1359815099</v>
      </c>
      <c r="AD6" s="48">
        <v>-2460742.7741059707</v>
      </c>
      <c r="AE6" s="48">
        <v>-1751068.9450376634</v>
      </c>
      <c r="AF6" s="48">
        <v>-2035907.1245925345</v>
      </c>
      <c r="AG6" s="48">
        <v>-1965332.3217881885</v>
      </c>
      <c r="AH6" s="48">
        <v>-1969803.1700808327</v>
      </c>
      <c r="AI6" s="48">
        <v>-2108296.9719443559</v>
      </c>
      <c r="AJ6" s="48">
        <v>-1883433.4472360881</v>
      </c>
      <c r="AK6" s="48">
        <v>-2074821.1352937603</v>
      </c>
      <c r="AL6" s="48">
        <v>-2599204.6653157645</v>
      </c>
      <c r="AM6" s="48">
        <v>-2045211.8017429993</v>
      </c>
      <c r="AN6" s="48">
        <v>-2192990.4193384745</v>
      </c>
      <c r="AO6" s="48">
        <v>-2522788.8101777351</v>
      </c>
      <c r="AP6" s="48">
        <v>-2632849.1453805398</v>
      </c>
      <c r="AQ6" s="48">
        <v>-2558182.1412011571</v>
      </c>
      <c r="AR6" s="48">
        <v>-3181771.2388909054</v>
      </c>
      <c r="AS6" s="48">
        <v>-3121534.4128531427</v>
      </c>
      <c r="AT6" s="48">
        <v>-2716721.9269015864</v>
      </c>
      <c r="AU6" s="48">
        <v>-2712156.3571424568</v>
      </c>
      <c r="AV6" s="48">
        <v>-2684646.5292219203</v>
      </c>
      <c r="AW6" s="48">
        <v>-2623482.4044648311</v>
      </c>
      <c r="AX6" s="48">
        <v>-2547113.0020291433</v>
      </c>
      <c r="AY6" s="48">
        <v>-2490466.4413620029</v>
      </c>
      <c r="AZ6" s="48">
        <v>-2359603.3285372341</v>
      </c>
      <c r="BA6" s="48">
        <v>-2227275.8613501647</v>
      </c>
      <c r="BB6" s="48">
        <v>-2106677.2501300322</v>
      </c>
      <c r="BC6" s="48">
        <v>-1967966.1792251486</v>
      </c>
      <c r="BD6" s="48">
        <v>-1809782.5560189728</v>
      </c>
      <c r="BE6" s="48">
        <v>-1634420.2715909714</v>
      </c>
      <c r="BF6" s="48">
        <v>-1441570.9717698591</v>
      </c>
      <c r="BG6" s="48">
        <v>-1225504.8660256248</v>
      </c>
      <c r="BH6" s="48">
        <v>-994080.21215225291</v>
      </c>
      <c r="BI6" s="48">
        <v>-745071.13130302541</v>
      </c>
      <c r="BJ6" s="48">
        <v>-474021.90867489204</v>
      </c>
      <c r="BK6" s="48">
        <v>-180345.26799894869</v>
      </c>
      <c r="BL6" s="48">
        <v>136448.97042876668</v>
      </c>
      <c r="BM6" s="48">
        <v>477269.91982707754</v>
      </c>
      <c r="BN6" s="48">
        <v>843119.9344287347</v>
      </c>
      <c r="BO6" s="48">
        <v>1234376.0513236709</v>
      </c>
      <c r="BP6" s="48">
        <v>1652578.0219220985</v>
      </c>
      <c r="BQ6" s="48">
        <v>2099178.5935098883</v>
      </c>
      <c r="BR6" s="48">
        <v>2575281.6184220593</v>
      </c>
      <c r="BS6" s="48">
        <v>3082147.4516374208</v>
      </c>
      <c r="BT6" s="48">
        <v>3621260.1110219099</v>
      </c>
      <c r="BU6" s="48">
        <v>4194359.0514666829</v>
      </c>
      <c r="BV6" s="48">
        <v>4803547.1774342153</v>
      </c>
      <c r="BW6" s="48">
        <v>5451528.8318603374</v>
      </c>
      <c r="BX6" s="48">
        <v>6141759.549211029</v>
      </c>
      <c r="BY6" s="48">
        <v>6878884.1501702238</v>
      </c>
      <c r="BZ6" s="48">
        <v>7669455.7624019943</v>
      </c>
      <c r="CA6" s="48">
        <v>8523070.2706381567</v>
      </c>
      <c r="CB6" s="48">
        <v>9454364.674580751</v>
      </c>
      <c r="CC6" s="48">
        <v>10486744.940832099</v>
      </c>
      <c r="CD6" s="48">
        <v>11659843.149943508</v>
      </c>
    </row>
    <row r="7" spans="1:82" x14ac:dyDescent="0.25">
      <c r="A7" s="48" t="s">
        <v>136</v>
      </c>
      <c r="B7" s="48" t="s">
        <v>179</v>
      </c>
      <c r="C7" s="48">
        <v>878029.73666290194</v>
      </c>
      <c r="D7" s="48">
        <v>881844.00293938327</v>
      </c>
      <c r="E7" s="48">
        <v>905273.80579207838</v>
      </c>
      <c r="F7" s="48">
        <v>909015.39417106553</v>
      </c>
      <c r="G7" s="48">
        <v>933363.2406673329</v>
      </c>
      <c r="H7" s="48">
        <v>970623.7397446048</v>
      </c>
      <c r="I7" s="48">
        <v>1024675.8192933986</v>
      </c>
      <c r="J7" s="48">
        <v>1006262.0806764521</v>
      </c>
      <c r="K7" s="48">
        <v>1028915.9153029189</v>
      </c>
      <c r="L7" s="48">
        <v>1039051.117480305</v>
      </c>
      <c r="M7" s="48">
        <v>1054213.1368408094</v>
      </c>
      <c r="N7" s="48">
        <v>1073270.0415901134</v>
      </c>
      <c r="O7" s="48">
        <v>1087348.6228072518</v>
      </c>
      <c r="P7" s="48">
        <v>1090251.7112281583</v>
      </c>
      <c r="Q7" s="48">
        <v>1077986.8570112702</v>
      </c>
      <c r="R7" s="48">
        <v>1082499.5371665529</v>
      </c>
      <c r="S7" s="48">
        <v>1092453.549705775</v>
      </c>
      <c r="T7" s="48">
        <v>1126473.2671825653</v>
      </c>
      <c r="U7" s="48">
        <v>1138264.2205434365</v>
      </c>
      <c r="V7" s="48">
        <v>1434112.7707541927</v>
      </c>
      <c r="W7" s="48">
        <v>1462094.4918707239</v>
      </c>
      <c r="X7" s="48">
        <v>1515704.3208715466</v>
      </c>
      <c r="Y7" s="48">
        <v>1535879.3579333951</v>
      </c>
      <c r="Z7" s="48">
        <v>1615848.1021453273</v>
      </c>
      <c r="AA7" s="48">
        <v>1908187.5781399631</v>
      </c>
      <c r="AB7" s="48">
        <v>1836185.8654562046</v>
      </c>
      <c r="AC7" s="48">
        <v>2189251.0230834042</v>
      </c>
      <c r="AD7" s="48">
        <v>2516921.7074342156</v>
      </c>
      <c r="AE7" s="48">
        <v>1732675.5781524722</v>
      </c>
      <c r="AF7" s="48">
        <v>1637644.480310973</v>
      </c>
      <c r="AG7" s="48">
        <v>1876261.1038902854</v>
      </c>
      <c r="AH7" s="48">
        <v>2037058.3008804959</v>
      </c>
      <c r="AI7" s="48">
        <v>2116508.9100482608</v>
      </c>
      <c r="AJ7" s="48">
        <v>2649278.3887076061</v>
      </c>
      <c r="AK7" s="48">
        <v>2600569.1516040014</v>
      </c>
      <c r="AL7" s="48">
        <v>2178560.2312278054</v>
      </c>
      <c r="AM7" s="48">
        <v>2974961.8014435065</v>
      </c>
      <c r="AN7" s="48">
        <v>3063774.0813866598</v>
      </c>
      <c r="AO7" s="48">
        <v>2922667.1088655265</v>
      </c>
      <c r="AP7" s="48">
        <v>3036097.6317685386</v>
      </c>
      <c r="AQ7" s="48">
        <v>3468077.5774296159</v>
      </c>
      <c r="AR7" s="48">
        <v>2966385.3735407679</v>
      </c>
      <c r="AS7" s="48">
        <v>3268984.0770683358</v>
      </c>
      <c r="AT7" s="48">
        <v>3577953.3571982384</v>
      </c>
      <c r="AU7" s="48">
        <v>3753452.2511227811</v>
      </c>
      <c r="AV7" s="48">
        <v>3953967.5289512761</v>
      </c>
      <c r="AW7" s="48">
        <v>4190022.1069599413</v>
      </c>
      <c r="AX7" s="48">
        <v>4442957.4718374163</v>
      </c>
      <c r="AY7" s="48">
        <v>4677611.9388951268</v>
      </c>
      <c r="AZ7" s="48">
        <v>4987665.4556150092</v>
      </c>
      <c r="BA7" s="48">
        <v>5300078.5689769704</v>
      </c>
      <c r="BB7" s="48">
        <v>5601340.9525398295</v>
      </c>
      <c r="BC7" s="48">
        <v>5920944.7608487606</v>
      </c>
      <c r="BD7" s="48">
        <v>6259866.5564106796</v>
      </c>
      <c r="BE7" s="48">
        <v>6615392.076771331</v>
      </c>
      <c r="BF7" s="48">
        <v>6987369.8341164878</v>
      </c>
      <c r="BG7" s="48">
        <v>7381027.5106172133</v>
      </c>
      <c r="BH7" s="48">
        <v>7787959.5017017787</v>
      </c>
      <c r="BI7" s="48">
        <v>8209795.9422657453</v>
      </c>
      <c r="BJ7" s="48">
        <v>8650345.0495048035</v>
      </c>
      <c r="BK7" s="48">
        <v>9109491.2825695649</v>
      </c>
      <c r="BL7" s="48">
        <v>9586962.8970049415</v>
      </c>
      <c r="BM7" s="48">
        <v>10082843.952626051</v>
      </c>
      <c r="BN7" s="48">
        <v>10597244.350406364</v>
      </c>
      <c r="BO7" s="48">
        <v>11129576.74079562</v>
      </c>
      <c r="BP7" s="48">
        <v>11680339.743418833</v>
      </c>
      <c r="BQ7" s="48">
        <v>12249863.122442584</v>
      </c>
      <c r="BR7" s="48">
        <v>12838040.478039235</v>
      </c>
      <c r="BS7" s="48">
        <v>13444828.896698019</v>
      </c>
      <c r="BT7" s="48">
        <v>14070310.01554499</v>
      </c>
      <c r="BU7" s="48">
        <v>14714715.331785792</v>
      </c>
      <c r="BV7" s="48">
        <v>15378527.360527538</v>
      </c>
      <c r="BW7" s="48">
        <v>16062710.356484234</v>
      </c>
      <c r="BX7" s="48">
        <v>16768852.363670237</v>
      </c>
      <c r="BY7" s="48">
        <v>17499595.145544469</v>
      </c>
      <c r="BZ7" s="48">
        <v>18259344.553644232</v>
      </c>
      <c r="CA7" s="48">
        <v>19055395.810088482</v>
      </c>
      <c r="CB7" s="48">
        <v>19899922.153022643</v>
      </c>
      <c r="CC7" s="48">
        <v>20813692.400169816</v>
      </c>
      <c r="CD7" s="48">
        <v>21833517.198813222</v>
      </c>
    </row>
    <row r="8" spans="1:82" x14ac:dyDescent="0.25">
      <c r="A8" s="48" t="s">
        <v>26</v>
      </c>
      <c r="B8" s="48" t="s">
        <v>178</v>
      </c>
      <c r="C8" s="48">
        <v>113.83693292642431</v>
      </c>
      <c r="D8" s="48">
        <v>115.92650379467838</v>
      </c>
      <c r="E8" s="48">
        <v>119.02941281795816</v>
      </c>
      <c r="F8" s="48">
        <v>120.07593126347896</v>
      </c>
      <c r="G8" s="48">
        <v>122.71860574224961</v>
      </c>
      <c r="H8" s="48">
        <v>126.0099385644705</v>
      </c>
      <c r="I8" s="48">
        <v>129.28748331830823</v>
      </c>
      <c r="J8" s="48">
        <v>133.20346146991616</v>
      </c>
      <c r="K8" s="48">
        <v>136.65154031327393</v>
      </c>
      <c r="L8" s="48">
        <v>137.3885702246653</v>
      </c>
      <c r="M8" s="48">
        <v>138.88610072815626</v>
      </c>
      <c r="N8" s="48">
        <v>140.67854587721865</v>
      </c>
      <c r="O8" s="48">
        <v>144.31310654321462</v>
      </c>
      <c r="P8" s="48">
        <v>145.71675809004907</v>
      </c>
      <c r="Q8" s="48">
        <v>147.3765374215827</v>
      </c>
      <c r="R8" s="48">
        <v>148.82218152872494</v>
      </c>
      <c r="S8" s="48">
        <v>150.93508575621317</v>
      </c>
      <c r="T8" s="48">
        <v>155.43348411138666</v>
      </c>
      <c r="U8" s="48">
        <v>157.99454780081138</v>
      </c>
      <c r="V8" s="48">
        <v>163.64449296708418</v>
      </c>
      <c r="W8" s="48">
        <v>164.99352148895926</v>
      </c>
      <c r="X8" s="48">
        <v>167.89798164402958</v>
      </c>
      <c r="Y8" s="48">
        <v>167.29783293062491</v>
      </c>
      <c r="Z8" s="48">
        <v>168.14061292921787</v>
      </c>
      <c r="AA8" s="48">
        <v>172.87551484087817</v>
      </c>
      <c r="AB8" s="48">
        <v>174.81523839445313</v>
      </c>
      <c r="AC8" s="48">
        <v>199.94422979014468</v>
      </c>
      <c r="AD8" s="48">
        <v>203.26674321319285</v>
      </c>
      <c r="AE8" s="48">
        <v>156.98667747282036</v>
      </c>
      <c r="AF8" s="48">
        <v>164.42151308177114</v>
      </c>
      <c r="AG8" s="48">
        <v>172.20845997444337</v>
      </c>
      <c r="AH8" s="48">
        <v>180.36419402138026</v>
      </c>
      <c r="AI8" s="48">
        <v>188.90618085667737</v>
      </c>
      <c r="AJ8" s="48">
        <v>197.85271328091628</v>
      </c>
      <c r="AK8" s="48">
        <v>207.22295043548738</v>
      </c>
      <c r="AL8" s="48">
        <v>217.03695883219572</v>
      </c>
      <c r="AM8" s="48">
        <v>227.31575532601522</v>
      </c>
      <c r="AN8" s="48">
        <v>238.08135212301744</v>
      </c>
      <c r="AO8" s="48">
        <v>249.35680391986062</v>
      </c>
      <c r="AP8" s="48">
        <v>261.16625727578963</v>
      </c>
      <c r="AQ8" s="48">
        <v>273.53500232287575</v>
      </c>
      <c r="AR8" s="48">
        <v>286.48952692523665</v>
      </c>
      <c r="AS8" s="48">
        <v>300.0575734032189</v>
      </c>
      <c r="AT8" s="48">
        <v>300.0575734032189</v>
      </c>
      <c r="AU8" s="48">
        <v>314.268197944017</v>
      </c>
      <c r="AV8" s="48">
        <v>329.15183282596104</v>
      </c>
      <c r="AW8" s="48">
        <v>344.74035158972413</v>
      </c>
      <c r="AX8" s="48">
        <v>361.06713729601603</v>
      </c>
      <c r="AY8" s="48">
        <v>378.16715401593876</v>
      </c>
      <c r="AZ8" s="48">
        <v>396.07702170710041</v>
      </c>
      <c r="BA8" s="48">
        <v>414.83509463583658</v>
      </c>
      <c r="BB8" s="48">
        <v>434.48154351348069</v>
      </c>
      <c r="BC8" s="48">
        <v>455.05844152258231</v>
      </c>
      <c r="BD8" s="48">
        <v>476.60985441729434</v>
      </c>
      <c r="BE8" s="48">
        <v>499.18193489088776</v>
      </c>
      <c r="BF8" s="48">
        <v>522.82302141247669</v>
      </c>
      <c r="BG8" s="48">
        <v>547.58374174461915</v>
      </c>
      <c r="BH8" s="48">
        <v>573.51712136347419</v>
      </c>
      <c r="BI8" s="48">
        <v>600.67869701370319</v>
      </c>
      <c r="BJ8" s="48">
        <v>629.12663564129059</v>
      </c>
      <c r="BK8" s="48">
        <v>658.92185895898331</v>
      </c>
      <c r="BL8" s="48">
        <v>690.12817391110707</v>
      </c>
      <c r="BM8" s="48">
        <v>722.81240931715195</v>
      </c>
      <c r="BN8" s="48">
        <v>757.04455898675087</v>
      </c>
      <c r="BO8" s="48">
        <v>792.89793161253726</v>
      </c>
      <c r="BP8" s="48">
        <v>830.44930776187311</v>
      </c>
      <c r="BQ8" s="48">
        <v>869.77910430365603</v>
      </c>
      <c r="BR8" s="48">
        <v>910.97154662232208</v>
      </c>
      <c r="BS8" s="48">
        <v>954.11484898784408</v>
      </c>
      <c r="BT8" s="48">
        <v>999.30140346799544</v>
      </c>
      <c r="BU8" s="48">
        <v>1046.627977787429</v>
      </c>
      <c r="BV8" s="48">
        <v>1096.1959225572989</v>
      </c>
      <c r="BW8" s="48">
        <v>1148.1113883192056</v>
      </c>
      <c r="BX8" s="48">
        <v>1202.485552868267</v>
      </c>
      <c r="BY8" s="48">
        <v>1259.434859342135</v>
      </c>
      <c r="BZ8" s="48">
        <v>1319.081265585824</v>
      </c>
      <c r="CA8" s="48">
        <v>1381.5525053263761</v>
      </c>
      <c r="CB8" s="48">
        <v>1446.9823617166685</v>
      </c>
      <c r="CC8" s="48">
        <v>1515.5109538341583</v>
      </c>
      <c r="CD8" s="48">
        <v>1587.2850367481178</v>
      </c>
    </row>
    <row r="9" spans="1:82" x14ac:dyDescent="0.25">
      <c r="A9" s="48" t="s">
        <v>27</v>
      </c>
      <c r="B9" s="48" t="s">
        <v>178</v>
      </c>
      <c r="C9" s="48">
        <v>860.25759459096253</v>
      </c>
      <c r="D9" s="48">
        <v>875.61007006143166</v>
      </c>
      <c r="E9" s="48">
        <v>893.99085744441959</v>
      </c>
      <c r="F9" s="48">
        <v>906.667885944251</v>
      </c>
      <c r="G9" s="48">
        <v>923.86605180212734</v>
      </c>
      <c r="H9" s="48">
        <v>943.81156396796507</v>
      </c>
      <c r="I9" s="48">
        <v>964.16349523510985</v>
      </c>
      <c r="J9" s="48">
        <v>986.44018672681455</v>
      </c>
      <c r="K9" s="48">
        <v>1005.7775028022496</v>
      </c>
      <c r="L9" s="48">
        <v>1020.750243835949</v>
      </c>
      <c r="M9" s="48">
        <v>1036.807518715576</v>
      </c>
      <c r="N9" s="48">
        <v>1053.1885646487403</v>
      </c>
      <c r="O9" s="48">
        <v>1073.7514244359634</v>
      </c>
      <c r="P9" s="48">
        <v>1088.5915450287596</v>
      </c>
      <c r="Q9" s="48">
        <v>1104.3446815586367</v>
      </c>
      <c r="R9" s="48">
        <v>1120.3262501460488</v>
      </c>
      <c r="S9" s="48">
        <v>1137.9840105085702</v>
      </c>
      <c r="T9" s="48">
        <v>1162.6891519484136</v>
      </c>
      <c r="U9" s="48">
        <v>1182.6846160684256</v>
      </c>
      <c r="V9" s="48">
        <v>1217.8538245477439</v>
      </c>
      <c r="W9" s="48">
        <v>1223.7592476003792</v>
      </c>
      <c r="X9" s="48">
        <v>1232.4810150413186</v>
      </c>
      <c r="Y9" s="48">
        <v>1232.8355302702655</v>
      </c>
      <c r="Z9" s="48">
        <v>1240.5131453216607</v>
      </c>
      <c r="AA9" s="48">
        <v>1260.7901996492817</v>
      </c>
      <c r="AB9" s="48">
        <v>1264.2975875798115</v>
      </c>
      <c r="AC9" s="48">
        <v>1446.3296114396219</v>
      </c>
      <c r="AD9" s="48">
        <v>1484.4732251392595</v>
      </c>
      <c r="AE9" s="48">
        <v>1039.8543083619518</v>
      </c>
      <c r="AF9" s="48">
        <v>1095.5039619407146</v>
      </c>
      <c r="AG9" s="48">
        <v>1144.1568483917963</v>
      </c>
      <c r="AH9" s="48">
        <v>1193.3439437251818</v>
      </c>
      <c r="AI9" s="48">
        <v>1258.3318622097365</v>
      </c>
      <c r="AJ9" s="48">
        <v>1346.7889462705098</v>
      </c>
      <c r="AK9" s="48">
        <v>1389.6801845551563</v>
      </c>
      <c r="AL9" s="48">
        <v>1425.358838824937</v>
      </c>
      <c r="AM9" s="48">
        <v>1493.158025010619</v>
      </c>
      <c r="AN9" s="48">
        <v>1563.2569375391231</v>
      </c>
      <c r="AO9" s="48">
        <v>1620.7747914662573</v>
      </c>
      <c r="AP9" s="48">
        <v>1687.5876597418171</v>
      </c>
      <c r="AQ9" s="48">
        <v>1792.7231380526407</v>
      </c>
      <c r="AR9" s="48">
        <v>1835.175124360559</v>
      </c>
      <c r="AS9" s="48">
        <v>1906.2995159365937</v>
      </c>
      <c r="AT9" s="48">
        <v>1880.3415568215075</v>
      </c>
      <c r="AU9" s="48">
        <v>1936.0082987120638</v>
      </c>
      <c r="AV9" s="48">
        <v>1992.7302681731619</v>
      </c>
      <c r="AW9" s="48">
        <v>2050.4825586268894</v>
      </c>
      <c r="AX9" s="48">
        <v>2109.2355375518914</v>
      </c>
      <c r="AY9" s="48">
        <v>2168.9544547091159</v>
      </c>
      <c r="AZ9" s="48">
        <v>2229.5990238589666</v>
      </c>
      <c r="BA9" s="48">
        <v>2291.122976337716</v>
      </c>
      <c r="BB9" s="48">
        <v>2353.4735847658649</v>
      </c>
      <c r="BC9" s="48">
        <v>2416.5911550607102</v>
      </c>
      <c r="BD9" s="48">
        <v>2480.4084848191542</v>
      </c>
      <c r="BE9" s="48">
        <v>2544.8502860248072</v>
      </c>
      <c r="BF9" s="48">
        <v>2609.8325699149791</v>
      </c>
      <c r="BG9" s="48">
        <v>2675.261991718216</v>
      </c>
      <c r="BH9" s="48">
        <v>2741.035152841052</v>
      </c>
      <c r="BI9" s="48">
        <v>2807.0378579433095</v>
      </c>
      <c r="BJ9" s="48">
        <v>2873.1443241941724</v>
      </c>
      <c r="BK9" s="48">
        <v>2939.2163398459488</v>
      </c>
      <c r="BL9" s="48">
        <v>3005.1023690985403</v>
      </c>
      <c r="BM9" s="48">
        <v>3070.6366000545622</v>
      </c>
      <c r="BN9" s="48">
        <v>3135.6379323824294</v>
      </c>
      <c r="BO9" s="48">
        <v>3199.9089011119841</v>
      </c>
      <c r="BP9" s="48">
        <v>3263.2345327837611</v>
      </c>
      <c r="BQ9" s="48">
        <v>3325.3811299583649</v>
      </c>
      <c r="BR9" s="48">
        <v>3386.0949798658394</v>
      </c>
      <c r="BS9" s="48">
        <v>3445.1009827358962</v>
      </c>
      <c r="BT9" s="48">
        <v>3502.1011950976645</v>
      </c>
      <c r="BU9" s="48">
        <v>3556.7732830714608</v>
      </c>
      <c r="BV9" s="48">
        <v>3608.7688803944211</v>
      </c>
      <c r="BW9" s="48">
        <v>3657.7118456255876</v>
      </c>
      <c r="BX9" s="48">
        <v>3703.1964126636503</v>
      </c>
      <c r="BY9" s="48">
        <v>3744.7852283809839</v>
      </c>
      <c r="BZ9" s="48">
        <v>3782.0072708299558</v>
      </c>
      <c r="CA9" s="48">
        <v>3814.3556411108921</v>
      </c>
      <c r="CB9" s="48">
        <v>3841.2852216043302</v>
      </c>
      <c r="CC9" s="48">
        <v>3862.2101928623661</v>
      </c>
      <c r="CD9" s="48">
        <v>3876.5014010238542</v>
      </c>
    </row>
    <row r="10" spans="1:82" x14ac:dyDescent="0.25">
      <c r="A10" s="48" t="s">
        <v>133</v>
      </c>
      <c r="B10" s="48" t="s">
        <v>178</v>
      </c>
      <c r="C10" s="48">
        <v>2856760.305406265</v>
      </c>
      <c r="D10" s="48">
        <v>2908366.2554749264</v>
      </c>
      <c r="E10" s="48">
        <v>2968357.5718219345</v>
      </c>
      <c r="F10" s="48">
        <v>3010625.6030057315</v>
      </c>
      <c r="G10" s="48">
        <v>3065572.3567305272</v>
      </c>
      <c r="H10" s="48">
        <v>3128340.6125671696</v>
      </c>
      <c r="I10" s="48">
        <v>3188795.064198642</v>
      </c>
      <c r="J10" s="48">
        <v>3267084.9266197109</v>
      </c>
      <c r="K10" s="48">
        <v>3327595.8145971675</v>
      </c>
      <c r="L10" s="48">
        <v>3385472.0597367324</v>
      </c>
      <c r="M10" s="48">
        <v>3436017.0660456014</v>
      </c>
      <c r="N10" s="48">
        <v>3488052.1256941319</v>
      </c>
      <c r="O10" s="48">
        <v>3558428.4260694995</v>
      </c>
      <c r="P10" s="48">
        <v>3608492.1647862149</v>
      </c>
      <c r="Q10" s="48">
        <v>3662084.424231261</v>
      </c>
      <c r="R10" s="48">
        <v>3715354.1796234706</v>
      </c>
      <c r="S10" s="48">
        <v>3772281.3393337792</v>
      </c>
      <c r="T10" s="48">
        <v>3850838.5969774257</v>
      </c>
      <c r="U10" s="48">
        <v>3916494.722541247</v>
      </c>
      <c r="V10" s="48">
        <v>4029175.4649720467</v>
      </c>
      <c r="W10" s="48">
        <v>4045512.6387368115</v>
      </c>
      <c r="X10" s="48">
        <v>4068454.2248389279</v>
      </c>
      <c r="Y10" s="48">
        <v>4063398.4443833996</v>
      </c>
      <c r="Z10" s="48">
        <v>4081211.2724593827</v>
      </c>
      <c r="AA10" s="48">
        <v>4099182.5437319512</v>
      </c>
      <c r="AB10" s="48">
        <v>4115568.2730506137</v>
      </c>
      <c r="AC10" s="48">
        <v>4697197.4169735508</v>
      </c>
      <c r="AD10" s="48">
        <v>4784201.7335620979</v>
      </c>
      <c r="AE10" s="48">
        <v>3322071.6198400008</v>
      </c>
      <c r="AF10" s="48">
        <v>3486658.4307255633</v>
      </c>
      <c r="AG10" s="48">
        <v>3613679.7763732215</v>
      </c>
      <c r="AH10" s="48">
        <v>3764688.6108627487</v>
      </c>
      <c r="AI10" s="48">
        <v>3979012.8283000505</v>
      </c>
      <c r="AJ10" s="48">
        <v>4224393.4583565285</v>
      </c>
      <c r="AK10" s="48">
        <v>4363531.1868579471</v>
      </c>
      <c r="AL10" s="48">
        <v>4547621.2544968743</v>
      </c>
      <c r="AM10" s="48">
        <v>4661799.0788719989</v>
      </c>
      <c r="AN10" s="48">
        <v>4890098.5760109955</v>
      </c>
      <c r="AO10" s="48">
        <v>5097582.4197679283</v>
      </c>
      <c r="AP10" s="48">
        <v>5308332.0837795651</v>
      </c>
      <c r="AQ10" s="48">
        <v>5634604.4697608445</v>
      </c>
      <c r="AR10" s="48">
        <v>5851706.6837775726</v>
      </c>
      <c r="AS10" s="48">
        <v>6050950.4778229902</v>
      </c>
      <c r="AT10" s="48">
        <v>5876859.5754298447</v>
      </c>
      <c r="AU10" s="48">
        <v>5984208.2655035444</v>
      </c>
      <c r="AV10" s="48">
        <v>6088543.522527365</v>
      </c>
      <c r="AW10" s="48">
        <v>6189339.139786914</v>
      </c>
      <c r="AX10" s="48">
        <v>6286025.8275676062</v>
      </c>
      <c r="AY10" s="48">
        <v>6377988.3126109065</v>
      </c>
      <c r="AZ10" s="48">
        <v>6464562.2594655268</v>
      </c>
      <c r="BA10" s="48">
        <v>6545031.0033693109</v>
      </c>
      <c r="BB10" s="48">
        <v>6618622.083715314</v>
      </c>
      <c r="BC10" s="48">
        <v>6684503.5665415758</v>
      </c>
      <c r="BD10" s="48">
        <v>6741780.1438361276</v>
      </c>
      <c r="BE10" s="48">
        <v>6789488.9967659246</v>
      </c>
      <c r="BF10" s="48">
        <v>6826595.4092175905</v>
      </c>
      <c r="BG10" s="48">
        <v>6851988.1172783235</v>
      </c>
      <c r="BH10" s="48">
        <v>6864474.3794838516</v>
      </c>
      <c r="BI10" s="48">
        <v>6862774.7518155808</v>
      </c>
      <c r="BJ10" s="48">
        <v>6845517.5505380742</v>
      </c>
      <c r="BK10" s="48">
        <v>6811232.9850286338</v>
      </c>
      <c r="BL10" s="48">
        <v>6758346.9417604348</v>
      </c>
      <c r="BM10" s="48">
        <v>6685174.3995563677</v>
      </c>
      <c r="BN10" s="48">
        <v>6589912.455129927</v>
      </c>
      <c r="BO10" s="48">
        <v>6470632.9367690282</v>
      </c>
      <c r="BP10" s="48">
        <v>6325274.582795132</v>
      </c>
      <c r="BQ10" s="48">
        <v>6151634.7601406081</v>
      </c>
      <c r="BR10" s="48">
        <v>5947360.6970278211</v>
      </c>
      <c r="BS10" s="48">
        <v>5709940.2023007181</v>
      </c>
      <c r="BT10" s="48">
        <v>5436691.8424495719</v>
      </c>
      <c r="BU10" s="48">
        <v>5124754.5457778228</v>
      </c>
      <c r="BV10" s="48">
        <v>4771076.6014827276</v>
      </c>
      <c r="BW10" s="48">
        <v>4372404.0196535923</v>
      </c>
      <c r="BX10" s="48">
        <v>3925268.2163285441</v>
      </c>
      <c r="BY10" s="48">
        <v>3425972.9857876254</v>
      </c>
      <c r="BZ10" s="48">
        <v>2870580.7201913754</v>
      </c>
      <c r="CA10" s="48">
        <v>2254897.8344943151</v>
      </c>
      <c r="CB10" s="48">
        <v>1574459.3522659726</v>
      </c>
      <c r="CC10" s="48">
        <v>824512.60563221737</v>
      </c>
      <c r="CD10" s="48">
        <v>0</v>
      </c>
    </row>
    <row r="11" spans="1:82" x14ac:dyDescent="0.25">
      <c r="A11" s="48" t="s">
        <v>134</v>
      </c>
      <c r="B11" s="48" t="s">
        <v>178</v>
      </c>
      <c r="C11" s="48">
        <v>12745.085394642858</v>
      </c>
      <c r="D11" s="48">
        <v>8956.212364653471</v>
      </c>
      <c r="E11" s="48">
        <v>8637.217698408549</v>
      </c>
      <c r="F11" s="48">
        <v>8360.5738057044837</v>
      </c>
      <c r="G11" s="48">
        <v>10446.181569180213</v>
      </c>
      <c r="H11" s="48">
        <v>15237.958152185931</v>
      </c>
      <c r="I11" s="48">
        <v>26937.63894909143</v>
      </c>
      <c r="J11" s="48">
        <v>9388.1135190225577</v>
      </c>
      <c r="K11" s="48">
        <v>9599.8653956938597</v>
      </c>
      <c r="L11" s="48">
        <v>7847.7850152402143</v>
      </c>
      <c r="M11" s="48">
        <v>11754.275934240643</v>
      </c>
      <c r="N11" s="48">
        <v>15589.376555781626</v>
      </c>
      <c r="O11" s="48">
        <v>10457.72351737445</v>
      </c>
      <c r="P11" s="48">
        <v>8204.73201117807</v>
      </c>
      <c r="Q11" s="48">
        <v>1597.0628305409539</v>
      </c>
      <c r="R11" s="48">
        <v>454.27612267750283</v>
      </c>
      <c r="S11" s="48">
        <v>417.10058058894509</v>
      </c>
      <c r="T11" s="48">
        <v>428.93593558505489</v>
      </c>
      <c r="U11" s="48">
        <v>441.37851750241555</v>
      </c>
      <c r="V11" s="48">
        <v>761.73243011037869</v>
      </c>
      <c r="W11" s="48">
        <v>658.44162980188219</v>
      </c>
      <c r="X11" s="48">
        <v>5556.9076749885062</v>
      </c>
      <c r="Y11" s="48">
        <v>10572.446784189458</v>
      </c>
      <c r="Z11" s="48">
        <v>25881.417446658303</v>
      </c>
      <c r="AA11" s="48">
        <v>119572.9375130525</v>
      </c>
      <c r="AB11" s="48">
        <v>113814.00382844709</v>
      </c>
      <c r="AC11" s="48">
        <v>143508.74209136289</v>
      </c>
      <c r="AD11" s="48">
        <v>193462.74797808856</v>
      </c>
      <c r="AE11" s="48">
        <v>161672.90335013464</v>
      </c>
      <c r="AF11" s="48">
        <v>186893.17417794431</v>
      </c>
      <c r="AG11" s="48">
        <v>227913.64930525227</v>
      </c>
      <c r="AH11" s="48">
        <v>242172.86009857987</v>
      </c>
      <c r="AI11" s="48">
        <v>245793.05369256661</v>
      </c>
      <c r="AJ11" s="48">
        <v>308318.37758716563</v>
      </c>
      <c r="AK11" s="48">
        <v>311859.10003981442</v>
      </c>
      <c r="AL11" s="48">
        <v>230143.64204669555</v>
      </c>
      <c r="AM11" s="48">
        <v>358374.52431450679</v>
      </c>
      <c r="AN11" s="48">
        <v>366665.92471413891</v>
      </c>
      <c r="AO11" s="48">
        <v>347873.49927533307</v>
      </c>
      <c r="AP11" s="48">
        <v>360614.69336951367</v>
      </c>
      <c r="AQ11" s="48">
        <v>391655.24886992888</v>
      </c>
      <c r="AR11" s="48">
        <v>296449.9286541011</v>
      </c>
      <c r="AS11" s="48">
        <v>339568.01209848881</v>
      </c>
      <c r="AT11" s="48">
        <v>443909.15144855285</v>
      </c>
      <c r="AU11" s="48">
        <v>536058.78145510762</v>
      </c>
      <c r="AV11" s="48">
        <v>635941.10126323265</v>
      </c>
      <c r="AW11" s="48">
        <v>744081.86013899301</v>
      </c>
      <c r="AX11" s="48">
        <v>861039.26202218025</v>
      </c>
      <c r="AY11" s="48">
        <v>987405.86038824276</v>
      </c>
      <c r="AZ11" s="48">
        <v>1123810.55979645</v>
      </c>
      <c r="BA11" s="48">
        <v>1270920.7299794774</v>
      </c>
      <c r="BB11" s="48">
        <v>1429444.4386449126</v>
      </c>
      <c r="BC11" s="48">
        <v>1600132.809491232</v>
      </c>
      <c r="BD11" s="48">
        <v>1783782.5122904263</v>
      </c>
      <c r="BE11" s="48">
        <v>1981238.392257679</v>
      </c>
      <c r="BF11" s="48">
        <v>2193396.2463161508</v>
      </c>
      <c r="BG11" s="48">
        <v>2421205.7542731799</v>
      </c>
      <c r="BH11" s="48">
        <v>2665673.5733540016</v>
      </c>
      <c r="BI11" s="48">
        <v>2927866.6049916656</v>
      </c>
      <c r="BJ11" s="48">
        <v>3208915.4432482929</v>
      </c>
      <c r="BK11" s="48">
        <v>3510018.0147444513</v>
      </c>
      <c r="BL11" s="48">
        <v>3832443.4205016023</v>
      </c>
      <c r="BM11" s="48">
        <v>4177535.9906585249</v>
      </c>
      <c r="BN11" s="48">
        <v>4546719.5636079991</v>
      </c>
      <c r="BO11" s="48">
        <v>4941502.0017162152</v>
      </c>
      <c r="BP11" s="48">
        <v>5363479.9564360017</v>
      </c>
      <c r="BQ11" s="48">
        <v>5814343.8963078344</v>
      </c>
      <c r="BR11" s="48">
        <v>6295883.4120613281</v>
      </c>
      <c r="BS11" s="48">
        <v>6809992.8137864489</v>
      </c>
      <c r="BT11" s="48">
        <v>7358677.0359401582</v>
      </c>
      <c r="BU11" s="48">
        <v>7944057.8667922504</v>
      </c>
      <c r="BV11" s="48">
        <v>8568380.5197965726</v>
      </c>
      <c r="BW11" s="48">
        <v>9234020.5653022528</v>
      </c>
      <c r="BX11" s="48">
        <v>9943491.2419969402</v>
      </c>
      <c r="BY11" s="48">
        <v>10699451.168502629</v>
      </c>
      <c r="BZ11" s="48">
        <v>11504712.476627126</v>
      </c>
      <c r="CA11" s="48">
        <v>12362249.38891346</v>
      </c>
      <c r="CB11" s="48">
        <v>13275207.264328513</v>
      </c>
      <c r="CC11" s="48">
        <v>14246912.1371937</v>
      </c>
      <c r="CD11" s="48">
        <v>15280880.775788439</v>
      </c>
    </row>
    <row r="12" spans="1:82" x14ac:dyDescent="0.25">
      <c r="A12" s="48" t="s">
        <v>135</v>
      </c>
      <c r="B12" s="48" t="s">
        <v>178</v>
      </c>
      <c r="C12" s="48">
        <v>-1991475.6541380058</v>
      </c>
      <c r="D12" s="48">
        <v>-2035478.4649001968</v>
      </c>
      <c r="E12" s="48">
        <v>-2071720.9837282649</v>
      </c>
      <c r="F12" s="48">
        <v>-2109970.7826403705</v>
      </c>
      <c r="G12" s="48">
        <v>-2142655.2976323743</v>
      </c>
      <c r="H12" s="48">
        <v>-2172954.8309747512</v>
      </c>
      <c r="I12" s="48">
        <v>-2191056.8838543352</v>
      </c>
      <c r="J12" s="48">
        <v>-2270210.9594622813</v>
      </c>
      <c r="K12" s="48">
        <v>-2308279.7646899428</v>
      </c>
      <c r="L12" s="48">
        <v>-2354268.7272716677</v>
      </c>
      <c r="M12" s="48">
        <v>-2393558.2051390326</v>
      </c>
      <c r="N12" s="48">
        <v>-2430371.4606598001</v>
      </c>
      <c r="O12" s="48">
        <v>-2481537.5267796223</v>
      </c>
      <c r="P12" s="48">
        <v>-2526445.1855692347</v>
      </c>
      <c r="Q12" s="48">
        <v>-2585694.6300505316</v>
      </c>
      <c r="R12" s="48">
        <v>-2633308.9185795952</v>
      </c>
      <c r="S12" s="48">
        <v>-2680244.8902085931</v>
      </c>
      <c r="T12" s="48">
        <v>-2724794.2657304453</v>
      </c>
      <c r="U12" s="48">
        <v>-2778671.8805153128</v>
      </c>
      <c r="V12" s="48">
        <v>-2595824.4266479639</v>
      </c>
      <c r="W12" s="48">
        <v>-2584076.5884958897</v>
      </c>
      <c r="X12" s="48">
        <v>-2558306.8116423702</v>
      </c>
      <c r="Y12" s="48">
        <v>-2538091.5332341939</v>
      </c>
      <c r="Z12" s="48">
        <v>-2491244.5877607139</v>
      </c>
      <c r="AA12" s="48">
        <v>-2310567.9031050405</v>
      </c>
      <c r="AB12" s="48">
        <v>-2393196.4114228562</v>
      </c>
      <c r="AC12" s="48">
        <v>-2651455.1359815099</v>
      </c>
      <c r="AD12" s="48">
        <v>-2460742.7741059707</v>
      </c>
      <c r="AE12" s="48">
        <v>-1751068.9450376634</v>
      </c>
      <c r="AF12" s="48">
        <v>-2035907.1245925345</v>
      </c>
      <c r="AG12" s="48">
        <v>-1965332.3217881885</v>
      </c>
      <c r="AH12" s="48">
        <v>-1969803.1700808327</v>
      </c>
      <c r="AI12" s="48">
        <v>-2108296.9719443559</v>
      </c>
      <c r="AJ12" s="48">
        <v>-1883433.4472360881</v>
      </c>
      <c r="AK12" s="48">
        <v>-2074821.1352937603</v>
      </c>
      <c r="AL12" s="48">
        <v>-2599204.6653157645</v>
      </c>
      <c r="AM12" s="48">
        <v>-2045211.8017429993</v>
      </c>
      <c r="AN12" s="48">
        <v>-2192990.4193384745</v>
      </c>
      <c r="AO12" s="48">
        <v>-2522788.8101777351</v>
      </c>
      <c r="AP12" s="48">
        <v>-2632849.1453805398</v>
      </c>
      <c r="AQ12" s="48">
        <v>-2558182.1412011571</v>
      </c>
      <c r="AR12" s="48">
        <v>-3181771.2388909054</v>
      </c>
      <c r="AS12" s="48">
        <v>-3121534.4128531427</v>
      </c>
      <c r="AT12" s="48">
        <v>-2637008.6384441126</v>
      </c>
      <c r="AU12" s="48">
        <v>-2558461.1903897231</v>
      </c>
      <c r="AV12" s="48">
        <v>-2463597.2420065226</v>
      </c>
      <c r="AW12" s="48">
        <v>-2320562.4014435718</v>
      </c>
      <c r="AX12" s="48">
        <v>-2152736.6227641674</v>
      </c>
      <c r="AY12" s="48">
        <v>-2044160.7648491021</v>
      </c>
      <c r="AZ12" s="48">
        <v>-1762138.2700145198</v>
      </c>
      <c r="BA12" s="48">
        <v>-1476135.24540505</v>
      </c>
      <c r="BB12" s="48">
        <v>-1243590.078485935</v>
      </c>
      <c r="BC12" s="48">
        <v>-979041.10217977408</v>
      </c>
      <c r="BD12" s="48">
        <v>-675343.89644353371</v>
      </c>
      <c r="BE12" s="48">
        <v>-341054.05104359053</v>
      </c>
      <c r="BF12" s="48">
        <v>23471.115181989968</v>
      </c>
      <c r="BG12" s="48">
        <v>447603.44944349304</v>
      </c>
      <c r="BH12" s="48">
        <v>886815.35351720452</v>
      </c>
      <c r="BI12" s="48">
        <v>1345664.8532668129</v>
      </c>
      <c r="BJ12" s="48">
        <v>1847730.5324949864</v>
      </c>
      <c r="BK12" s="48">
        <v>2394010.3477105778</v>
      </c>
      <c r="BL12" s="48">
        <v>2983767.8909182455</v>
      </c>
      <c r="BM12" s="48">
        <v>3618937.6824447326</v>
      </c>
      <c r="BN12" s="48">
        <v>4302119.8342562206</v>
      </c>
      <c r="BO12" s="48">
        <v>5028038.0391392745</v>
      </c>
      <c r="BP12" s="48">
        <v>5803349.8441220522</v>
      </c>
      <c r="BQ12" s="48">
        <v>6634874.3462590985</v>
      </c>
      <c r="BR12" s="48">
        <v>7524366.3959294353</v>
      </c>
      <c r="BS12" s="48">
        <v>8473875.9862255566</v>
      </c>
      <c r="BT12" s="48">
        <v>9486308.0901697241</v>
      </c>
      <c r="BU12" s="48">
        <v>10564908.808892503</v>
      </c>
      <c r="BV12" s="48">
        <v>11713227.267266959</v>
      </c>
      <c r="BW12" s="48">
        <v>12937389.783677325</v>
      </c>
      <c r="BX12" s="48">
        <v>14243624.078247612</v>
      </c>
      <c r="BY12" s="48">
        <v>15638523.042154066</v>
      </c>
      <c r="BZ12" s="48">
        <v>17130901.387080576</v>
      </c>
      <c r="CA12" s="48">
        <v>18732956.141996935</v>
      </c>
      <c r="CB12" s="48">
        <v>20462166.683864184</v>
      </c>
      <c r="CC12" s="48">
        <v>22345053.168412372</v>
      </c>
      <c r="CD12" s="48">
        <v>24424709.885796644</v>
      </c>
    </row>
    <row r="13" spans="1:82" x14ac:dyDescent="0.25">
      <c r="A13" s="48" t="s">
        <v>136</v>
      </c>
      <c r="B13" s="48" t="s">
        <v>178</v>
      </c>
      <c r="C13" s="48">
        <v>878029.73666290194</v>
      </c>
      <c r="D13" s="48">
        <v>881844.00293938327</v>
      </c>
      <c r="E13" s="48">
        <v>905273.80579207838</v>
      </c>
      <c r="F13" s="48">
        <v>909015.39417106553</v>
      </c>
      <c r="G13" s="48">
        <v>933363.2406673329</v>
      </c>
      <c r="H13" s="48">
        <v>970623.7397446048</v>
      </c>
      <c r="I13" s="48">
        <v>1024675.8192933986</v>
      </c>
      <c r="J13" s="48">
        <v>1006262.0806764521</v>
      </c>
      <c r="K13" s="48">
        <v>1028915.9153029189</v>
      </c>
      <c r="L13" s="48">
        <v>1039051.117480305</v>
      </c>
      <c r="M13" s="48">
        <v>1054213.1368408094</v>
      </c>
      <c r="N13" s="48">
        <v>1073270.0415901134</v>
      </c>
      <c r="O13" s="48">
        <v>1087348.6228072518</v>
      </c>
      <c r="P13" s="48">
        <v>1090251.7112281583</v>
      </c>
      <c r="Q13" s="48">
        <v>1077986.8570112702</v>
      </c>
      <c r="R13" s="48">
        <v>1082499.5371665529</v>
      </c>
      <c r="S13" s="48">
        <v>1092453.549705775</v>
      </c>
      <c r="T13" s="48">
        <v>1126473.2671825653</v>
      </c>
      <c r="U13" s="48">
        <v>1138264.2205434365</v>
      </c>
      <c r="V13" s="48">
        <v>1434112.7707541927</v>
      </c>
      <c r="W13" s="48">
        <v>1462094.4918707239</v>
      </c>
      <c r="X13" s="48">
        <v>1515704.3208715466</v>
      </c>
      <c r="Y13" s="48">
        <v>1535879.3579333951</v>
      </c>
      <c r="Z13" s="48">
        <v>1615848.1021453273</v>
      </c>
      <c r="AA13" s="48">
        <v>1908187.5781399631</v>
      </c>
      <c r="AB13" s="48">
        <v>1836185.8654562046</v>
      </c>
      <c r="AC13" s="48">
        <v>2189251.0230834042</v>
      </c>
      <c r="AD13" s="48">
        <v>2516921.7074342156</v>
      </c>
      <c r="AE13" s="48">
        <v>1732675.5781524722</v>
      </c>
      <c r="AF13" s="48">
        <v>1637644.480310973</v>
      </c>
      <c r="AG13" s="48">
        <v>1876261.1038902854</v>
      </c>
      <c r="AH13" s="48">
        <v>2037058.3008804959</v>
      </c>
      <c r="AI13" s="48">
        <v>2116508.9100482608</v>
      </c>
      <c r="AJ13" s="48">
        <v>2649278.3887076061</v>
      </c>
      <c r="AK13" s="48">
        <v>2600569.1516040014</v>
      </c>
      <c r="AL13" s="48">
        <v>2178560.2312278054</v>
      </c>
      <c r="AM13" s="48">
        <v>2974961.8014435065</v>
      </c>
      <c r="AN13" s="48">
        <v>3063774.0813866598</v>
      </c>
      <c r="AO13" s="48">
        <v>2922667.1088655265</v>
      </c>
      <c r="AP13" s="48">
        <v>3036097.6317685386</v>
      </c>
      <c r="AQ13" s="48">
        <v>3468077.5774296159</v>
      </c>
      <c r="AR13" s="48">
        <v>2966385.3735407679</v>
      </c>
      <c r="AS13" s="48">
        <v>3268984.0770683358</v>
      </c>
      <c r="AT13" s="48">
        <v>3683760.0884342846</v>
      </c>
      <c r="AU13" s="48">
        <v>3961805.8565689293</v>
      </c>
      <c r="AV13" s="48">
        <v>4260887.3817840749</v>
      </c>
      <c r="AW13" s="48">
        <v>4612858.598482335</v>
      </c>
      <c r="AX13" s="48">
        <v>4994328.4668256193</v>
      </c>
      <c r="AY13" s="48">
        <v>5321233.4081500471</v>
      </c>
      <c r="AZ13" s="48">
        <v>5826234.5492474567</v>
      </c>
      <c r="BA13" s="48">
        <v>6339816.4879437387</v>
      </c>
      <c r="BB13" s="48">
        <v>6804476.4438742911</v>
      </c>
      <c r="BC13" s="48">
        <v>7305595.2738530338</v>
      </c>
      <c r="BD13" s="48">
        <v>7850218.7596830195</v>
      </c>
      <c r="BE13" s="48">
        <v>8429673.3379800133</v>
      </c>
      <c r="BF13" s="48">
        <v>9043462.7707157321</v>
      </c>
      <c r="BG13" s="48">
        <v>9720797.3209949955</v>
      </c>
      <c r="BH13" s="48">
        <v>10416963.306355057</v>
      </c>
      <c r="BI13" s="48">
        <v>11136306.21007406</v>
      </c>
      <c r="BJ13" s="48">
        <v>11902163.526281353</v>
      </c>
      <c r="BK13" s="48">
        <v>12715261.347483663</v>
      </c>
      <c r="BL13" s="48">
        <v>13574558.253180282</v>
      </c>
      <c r="BM13" s="48">
        <v>14481648.072659625</v>
      </c>
      <c r="BN13" s="48">
        <v>15438751.852994148</v>
      </c>
      <c r="BO13" s="48">
        <v>16440172.977624517</v>
      </c>
      <c r="BP13" s="48">
        <v>17492104.383353185</v>
      </c>
      <c r="BQ13" s="48">
        <v>18600853.002707541</v>
      </c>
      <c r="BR13" s="48">
        <v>19767610.505018584</v>
      </c>
      <c r="BS13" s="48">
        <v>20993809.002312724</v>
      </c>
      <c r="BT13" s="48">
        <v>22281676.968559455</v>
      </c>
      <c r="BU13" s="48">
        <v>23633721.221462578</v>
      </c>
      <c r="BV13" s="48">
        <v>25052684.388546258</v>
      </c>
      <c r="BW13" s="48">
        <v>26543814.36863317</v>
      </c>
      <c r="BX13" s="48">
        <v>28112383.536573097</v>
      </c>
      <c r="BY13" s="48">
        <v>29763947.196444321</v>
      </c>
      <c r="BZ13" s="48">
        <v>31506194.583899077</v>
      </c>
      <c r="CA13" s="48">
        <v>33350103.36540471</v>
      </c>
      <c r="CB13" s="48">
        <v>35311833.30045867</v>
      </c>
      <c r="CC13" s="48">
        <v>37416477.91123829</v>
      </c>
      <c r="CD13" s="48">
        <v>39705590.661585085</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1"/>
  <sheetViews>
    <sheetView zoomScaleNormal="100" workbookViewId="0">
      <selection activeCell="A5" sqref="A5"/>
    </sheetView>
  </sheetViews>
  <sheetFormatPr defaultRowHeight="15" x14ac:dyDescent="0.25"/>
  <cols>
    <col min="1" max="1" width="9" bestFit="1" customWidth="1"/>
    <col min="2" max="2" width="5.28515625" bestFit="1" customWidth="1"/>
    <col min="3" max="3" width="9.5703125" bestFit="1" customWidth="1"/>
    <col min="4" max="4" width="16.28515625" bestFit="1" customWidth="1"/>
    <col min="5" max="5" width="14.7109375" bestFit="1" customWidth="1"/>
    <col min="6" max="6" width="16.7109375" bestFit="1" customWidth="1"/>
    <col min="7" max="7" width="14.7109375" bestFit="1" customWidth="1"/>
    <col min="8" max="8" width="24.85546875" style="34" bestFit="1" customWidth="1"/>
    <col min="9" max="9" width="24.85546875" style="34" customWidth="1"/>
    <col min="10" max="10" width="28.85546875" style="34" bestFit="1" customWidth="1"/>
    <col min="11" max="11" width="24.28515625" style="34" bestFit="1" customWidth="1"/>
    <col min="12" max="12" width="18.7109375" bestFit="1" customWidth="1"/>
    <col min="13" max="13" width="16.140625" bestFit="1" customWidth="1"/>
    <col min="14" max="14" width="28.5703125" style="34" bestFit="1" customWidth="1"/>
    <col min="15" max="15" width="16.28515625" style="34" customWidth="1"/>
    <col min="24" max="24" width="19.28515625" bestFit="1" customWidth="1"/>
    <col min="25" max="25" width="12.42578125" bestFit="1" customWidth="1"/>
  </cols>
  <sheetData>
    <row r="1" spans="1:31" x14ac:dyDescent="0.25">
      <c r="A1" s="33" t="s">
        <v>137</v>
      </c>
      <c r="B1" s="33" t="s">
        <v>138</v>
      </c>
      <c r="C1" s="33" t="s">
        <v>0</v>
      </c>
      <c r="D1" s="33" t="s">
        <v>139</v>
      </c>
      <c r="E1" s="33" t="s">
        <v>140</v>
      </c>
      <c r="F1" s="33" t="s">
        <v>141</v>
      </c>
      <c r="G1" s="33" t="s">
        <v>142</v>
      </c>
      <c r="H1" s="33" t="s">
        <v>143</v>
      </c>
      <c r="I1" s="33" t="s">
        <v>144</v>
      </c>
      <c r="J1" s="33" t="s">
        <v>145</v>
      </c>
      <c r="K1" s="33" t="s">
        <v>146</v>
      </c>
      <c r="L1" s="33" t="s">
        <v>147</v>
      </c>
      <c r="M1" s="33" t="s">
        <v>148</v>
      </c>
      <c r="N1" s="34" t="s">
        <v>171</v>
      </c>
      <c r="X1" t="s">
        <v>130</v>
      </c>
      <c r="Y1">
        <v>2114.54545454545</v>
      </c>
      <c r="Z1" t="s">
        <v>149</v>
      </c>
      <c r="AA1" t="s">
        <v>150</v>
      </c>
      <c r="AB1" s="32"/>
      <c r="AC1" s="32"/>
      <c r="AD1" s="32"/>
      <c r="AE1" s="32"/>
    </row>
    <row r="2" spans="1:31" x14ac:dyDescent="0.25">
      <c r="A2" s="33"/>
      <c r="B2" s="33"/>
      <c r="C2" s="35">
        <v>1971</v>
      </c>
      <c r="D2" s="33"/>
      <c r="E2" s="33"/>
      <c r="F2" s="33"/>
      <c r="G2">
        <f t="array" ref="G2:G81">TRANSPOSE('03_Consumption Forecast'!D27:CE27 +'03_Consumption Forecast'!D18:CE18)</f>
        <v>829.98931596091211</v>
      </c>
      <c r="H2" s="33">
        <f>G2*$Y$1</f>
        <v>1755050.1353864339</v>
      </c>
      <c r="I2" s="33">
        <f>H2*$Y$8</f>
        <v>2772979.2139105657</v>
      </c>
      <c r="J2" s="33"/>
      <c r="K2" s="36"/>
      <c r="L2" s="33"/>
      <c r="M2" s="32"/>
      <c r="N2" s="34">
        <f t="shared" ref="N2:N19" si="0">0.27*I2</f>
        <v>748704.38775585277</v>
      </c>
      <c r="P2" s="32"/>
      <c r="Q2" s="32"/>
      <c r="R2" s="32"/>
      <c r="S2" s="32"/>
      <c r="T2" s="32"/>
      <c r="U2" s="32"/>
      <c r="V2" s="32"/>
      <c r="W2" s="32"/>
      <c r="X2" s="32" t="s">
        <v>151</v>
      </c>
      <c r="Y2" s="32">
        <f>Y3*Y4</f>
        <v>101.10000000000001</v>
      </c>
      <c r="Z2" s="32" t="s">
        <v>152</v>
      </c>
      <c r="AA2" s="32" t="s">
        <v>234</v>
      </c>
    </row>
    <row r="3" spans="1:31" x14ac:dyDescent="0.25">
      <c r="A3" s="33"/>
      <c r="B3" s="33"/>
      <c r="C3" s="35">
        <v>1972</v>
      </c>
      <c r="D3" s="33"/>
      <c r="E3" s="33"/>
      <c r="F3" s="33"/>
      <c r="G3">
        <v>845.34931596091212</v>
      </c>
      <c r="H3" s="33">
        <f t="shared" ref="H3:H66" si="1">G3*$Y$1</f>
        <v>1787529.5535682521</v>
      </c>
      <c r="I3" s="33">
        <f t="shared" ref="I3:I66" si="2">H3*$Y$8</f>
        <v>2824296.6946378383</v>
      </c>
      <c r="J3" s="33"/>
      <c r="K3" s="36"/>
      <c r="L3" s="33"/>
      <c r="M3" s="32"/>
      <c r="N3" s="34">
        <f t="shared" si="0"/>
        <v>762560.10755221639</v>
      </c>
      <c r="P3" s="32"/>
      <c r="Q3" s="32"/>
      <c r="R3" s="32"/>
      <c r="S3" s="32"/>
      <c r="T3" s="32"/>
      <c r="U3" s="32"/>
      <c r="V3" s="32"/>
      <c r="W3" s="32"/>
      <c r="X3" s="32" t="s">
        <v>154</v>
      </c>
      <c r="Y3" s="32">
        <v>0.75</v>
      </c>
      <c r="Z3" s="32" t="s">
        <v>155</v>
      </c>
      <c r="AA3" s="32" t="s">
        <v>183</v>
      </c>
    </row>
    <row r="4" spans="1:31" x14ac:dyDescent="0.25">
      <c r="A4" s="33"/>
      <c r="B4" s="33"/>
      <c r="C4" s="35">
        <v>1973</v>
      </c>
      <c r="D4" s="33"/>
      <c r="E4" s="33"/>
      <c r="F4" s="33"/>
      <c r="G4">
        <v>860.70931596091202</v>
      </c>
      <c r="H4" s="33">
        <f t="shared" si="1"/>
        <v>1820008.9717500701</v>
      </c>
      <c r="I4" s="33">
        <f t="shared" si="2"/>
        <v>2875614.1753651109</v>
      </c>
      <c r="J4" s="33"/>
      <c r="K4" s="36"/>
      <c r="L4" s="33"/>
      <c r="N4" s="34">
        <f t="shared" si="0"/>
        <v>776415.82734858</v>
      </c>
      <c r="P4" s="32"/>
      <c r="Q4" s="32"/>
      <c r="R4" s="32"/>
      <c r="S4" s="32"/>
      <c r="T4" s="32"/>
      <c r="U4" s="32"/>
      <c r="V4" s="32"/>
      <c r="W4" s="32"/>
      <c r="X4" s="32" t="s">
        <v>151</v>
      </c>
      <c r="Y4" s="32">
        <v>134.80000000000001</v>
      </c>
      <c r="Z4" s="32" t="s">
        <v>199</v>
      </c>
      <c r="AA4" s="32" t="s">
        <v>153</v>
      </c>
    </row>
    <row r="5" spans="1:31" x14ac:dyDescent="0.25">
      <c r="A5" s="33"/>
      <c r="B5" s="33"/>
      <c r="C5" s="35">
        <v>1974</v>
      </c>
      <c r="D5" s="33"/>
      <c r="E5" s="33"/>
      <c r="F5" s="33"/>
      <c r="G5">
        <v>876.06931596091204</v>
      </c>
      <c r="H5" s="33">
        <f t="shared" si="1"/>
        <v>1852488.3899318881</v>
      </c>
      <c r="I5" s="33">
        <f t="shared" si="2"/>
        <v>2926931.6560923834</v>
      </c>
      <c r="J5" s="33"/>
      <c r="K5" s="36"/>
      <c r="L5" s="33"/>
      <c r="N5" s="34">
        <f t="shared" si="0"/>
        <v>790271.54714494362</v>
      </c>
      <c r="P5" s="32"/>
      <c r="Q5" s="32"/>
      <c r="R5" s="32"/>
      <c r="S5" s="32"/>
      <c r="T5" s="32"/>
      <c r="U5" s="32"/>
      <c r="V5" s="32"/>
      <c r="W5" s="32"/>
      <c r="X5" s="32" t="s">
        <v>157</v>
      </c>
      <c r="Y5" s="32">
        <f>Y1*Y8</f>
        <v>3340.9818181818109</v>
      </c>
      <c r="Z5" s="32" t="s">
        <v>158</v>
      </c>
      <c r="AA5" s="32"/>
    </row>
    <row r="6" spans="1:31" x14ac:dyDescent="0.25">
      <c r="A6" s="33"/>
      <c r="B6" s="33"/>
      <c r="C6" s="35">
        <v>1975</v>
      </c>
      <c r="D6" s="33"/>
      <c r="E6" s="33"/>
      <c r="F6" s="33"/>
      <c r="G6">
        <v>891.42931596091205</v>
      </c>
      <c r="H6" s="33">
        <f t="shared" si="1"/>
        <v>1884967.8081137063</v>
      </c>
      <c r="I6" s="33">
        <f t="shared" si="2"/>
        <v>2978249.136819656</v>
      </c>
      <c r="J6" s="33"/>
      <c r="K6" s="36"/>
      <c r="L6" s="33"/>
      <c r="N6" s="34">
        <f t="shared" si="0"/>
        <v>804127.26694130723</v>
      </c>
      <c r="X6" s="32"/>
      <c r="Y6" s="32"/>
      <c r="Z6" s="32"/>
      <c r="AA6" s="32"/>
    </row>
    <row r="7" spans="1:31" x14ac:dyDescent="0.25">
      <c r="A7" s="33"/>
      <c r="B7" s="33"/>
      <c r="C7" s="35">
        <v>1976</v>
      </c>
      <c r="D7" s="33"/>
      <c r="E7" s="33"/>
      <c r="F7" s="33"/>
      <c r="G7">
        <v>907.7493159609121</v>
      </c>
      <c r="H7" s="33">
        <f t="shared" si="1"/>
        <v>1919477.1899318881</v>
      </c>
      <c r="I7" s="33">
        <f t="shared" si="2"/>
        <v>3032773.9600923834</v>
      </c>
      <c r="J7" s="33"/>
      <c r="K7" s="36"/>
      <c r="L7" s="33"/>
      <c r="N7" s="34">
        <f t="shared" si="0"/>
        <v>818848.96922494355</v>
      </c>
      <c r="X7" t="s">
        <v>159</v>
      </c>
      <c r="Y7">
        <f>Y19*(1+Y20)</f>
        <v>4.2470000000000008</v>
      </c>
      <c r="Z7" t="s">
        <v>160</v>
      </c>
    </row>
    <row r="8" spans="1:31" x14ac:dyDescent="0.25">
      <c r="A8" s="33"/>
      <c r="B8" s="33"/>
      <c r="C8" s="35">
        <v>1977</v>
      </c>
      <c r="D8" s="33"/>
      <c r="E8" s="33"/>
      <c r="F8" s="33"/>
      <c r="G8">
        <v>924.06931596091204</v>
      </c>
      <c r="H8" s="33">
        <f t="shared" si="1"/>
        <v>1953986.5717500697</v>
      </c>
      <c r="I8" s="33">
        <f t="shared" si="2"/>
        <v>3087298.7833651104</v>
      </c>
      <c r="J8" s="33"/>
      <c r="K8" s="36"/>
      <c r="L8" s="33"/>
      <c r="N8" s="34">
        <f t="shared" si="0"/>
        <v>833570.67150857986</v>
      </c>
      <c r="X8" t="s">
        <v>172</v>
      </c>
      <c r="Y8">
        <v>1.58</v>
      </c>
      <c r="Z8" t="s">
        <v>161</v>
      </c>
    </row>
    <row r="9" spans="1:31" x14ac:dyDescent="0.25">
      <c r="A9" s="33"/>
      <c r="B9" s="33"/>
      <c r="C9" s="35">
        <v>1978</v>
      </c>
      <c r="D9" s="33"/>
      <c r="E9" s="33"/>
      <c r="F9" s="33"/>
      <c r="G9">
        <v>943.64664495114005</v>
      </c>
      <c r="H9" s="33">
        <f t="shared" si="1"/>
        <v>1995383.7237784972</v>
      </c>
      <c r="I9" s="33">
        <f t="shared" si="2"/>
        <v>3152706.2835700256</v>
      </c>
      <c r="J9" s="33"/>
      <c r="K9" s="36"/>
      <c r="L9" s="33"/>
      <c r="N9" s="34">
        <f t="shared" si="0"/>
        <v>851230.69656390697</v>
      </c>
      <c r="X9" s="32"/>
      <c r="Z9" s="32"/>
    </row>
    <row r="10" spans="1:31" x14ac:dyDescent="0.25">
      <c r="A10" s="33"/>
      <c r="B10" s="33"/>
      <c r="C10" s="35">
        <v>1979</v>
      </c>
      <c r="D10" s="33"/>
      <c r="E10" s="33"/>
      <c r="F10" s="33"/>
      <c r="G10">
        <v>959.96664495113998</v>
      </c>
      <c r="H10" s="33">
        <f t="shared" si="1"/>
        <v>2029893.1055966788</v>
      </c>
      <c r="I10" s="33">
        <f t="shared" si="2"/>
        <v>3207231.1068427525</v>
      </c>
      <c r="J10" s="33"/>
      <c r="K10" s="36"/>
      <c r="L10" s="33"/>
      <c r="N10" s="34">
        <f t="shared" si="0"/>
        <v>865952.39884754329</v>
      </c>
      <c r="Y10" s="32">
        <v>2.4710519999999998</v>
      </c>
      <c r="Z10" s="32" t="s">
        <v>173</v>
      </c>
    </row>
    <row r="11" spans="1:31" x14ac:dyDescent="0.25">
      <c r="A11" s="33"/>
      <c r="B11" s="33"/>
      <c r="C11" s="35">
        <v>1980</v>
      </c>
      <c r="D11" s="33"/>
      <c r="E11" s="33"/>
      <c r="F11" s="33"/>
      <c r="G11">
        <v>977.24664495114007</v>
      </c>
      <c r="H11" s="33">
        <f t="shared" si="1"/>
        <v>2066432.4510512245</v>
      </c>
      <c r="I11" s="33">
        <f t="shared" si="2"/>
        <v>3264963.2726609348</v>
      </c>
      <c r="J11" s="33"/>
      <c r="K11" s="36"/>
      <c r="L11" s="33"/>
      <c r="N11" s="34">
        <f t="shared" si="0"/>
        <v>881540.08361845242</v>
      </c>
      <c r="Y11">
        <f>Y2*Y10</f>
        <v>249.8233572</v>
      </c>
      <c r="Z11" s="32" t="s">
        <v>174</v>
      </c>
    </row>
    <row r="12" spans="1:31" x14ac:dyDescent="0.25">
      <c r="A12" s="33"/>
      <c r="B12" s="33"/>
      <c r="C12" s="35">
        <v>1981</v>
      </c>
      <c r="D12" s="33"/>
      <c r="E12" s="33"/>
      <c r="F12" s="33"/>
      <c r="G12">
        <v>995.48664495114008</v>
      </c>
      <c r="H12" s="33">
        <f t="shared" si="1"/>
        <v>2105001.7601421336</v>
      </c>
      <c r="I12" s="33">
        <f t="shared" si="2"/>
        <v>3325902.781024571</v>
      </c>
      <c r="J12" s="33"/>
      <c r="K12" s="36"/>
      <c r="L12" s="33"/>
      <c r="N12" s="34">
        <f t="shared" si="0"/>
        <v>897993.75087663427</v>
      </c>
    </row>
    <row r="13" spans="1:31" x14ac:dyDescent="0.25">
      <c r="A13" s="33"/>
      <c r="B13" s="33"/>
      <c r="C13" s="35">
        <v>1982</v>
      </c>
      <c r="D13" s="33"/>
      <c r="E13" s="33"/>
      <c r="F13" s="33"/>
      <c r="G13">
        <v>1012.7666449511401</v>
      </c>
      <c r="H13" s="33">
        <f t="shared" si="1"/>
        <v>2141541.1055966788</v>
      </c>
      <c r="I13" s="33">
        <f t="shared" si="2"/>
        <v>3383634.9468427529</v>
      </c>
      <c r="J13" s="33"/>
      <c r="K13" s="36"/>
      <c r="L13" s="33"/>
      <c r="N13" s="34">
        <f t="shared" si="0"/>
        <v>913581.43564754329</v>
      </c>
    </row>
    <row r="14" spans="1:31" x14ac:dyDescent="0.25">
      <c r="A14" s="33"/>
      <c r="B14" s="33"/>
      <c r="C14" s="35">
        <v>1983</v>
      </c>
      <c r="D14" s="33"/>
      <c r="E14" s="33"/>
      <c r="F14" s="33"/>
      <c r="G14">
        <v>1031.0066449511401</v>
      </c>
      <c r="H14" s="33">
        <f t="shared" si="1"/>
        <v>2180110.4146875879</v>
      </c>
      <c r="I14" s="33">
        <f t="shared" si="2"/>
        <v>3444574.4552063891</v>
      </c>
      <c r="J14" s="33"/>
      <c r="K14" s="36"/>
      <c r="L14" s="33"/>
      <c r="N14" s="34">
        <f t="shared" si="0"/>
        <v>930035.10290572513</v>
      </c>
    </row>
    <row r="15" spans="1:31" x14ac:dyDescent="0.25">
      <c r="A15" s="33"/>
      <c r="B15" s="33"/>
      <c r="C15" s="35">
        <v>1984</v>
      </c>
      <c r="D15" s="33"/>
      <c r="E15" s="33"/>
      <c r="F15" s="33"/>
      <c r="G15">
        <v>1049.2466449511401</v>
      </c>
      <c r="H15" s="33">
        <f t="shared" si="1"/>
        <v>2218679.723778497</v>
      </c>
      <c r="I15" s="33">
        <f t="shared" si="2"/>
        <v>3505513.9635700253</v>
      </c>
      <c r="J15" s="33"/>
      <c r="K15" s="36"/>
      <c r="L15" s="33"/>
      <c r="N15" s="34">
        <f t="shared" si="0"/>
        <v>946488.77016390685</v>
      </c>
    </row>
    <row r="16" spans="1:31" x14ac:dyDescent="0.25">
      <c r="A16" s="33"/>
      <c r="B16" s="33"/>
      <c r="C16" s="35">
        <v>1985</v>
      </c>
      <c r="D16" s="33"/>
      <c r="E16" s="33"/>
      <c r="F16" s="33"/>
      <c r="G16">
        <v>1068.4466449511401</v>
      </c>
      <c r="H16" s="33">
        <f t="shared" si="1"/>
        <v>2259278.9965057694</v>
      </c>
      <c r="I16" s="33">
        <f t="shared" si="2"/>
        <v>3569660.8144791159</v>
      </c>
      <c r="J16" s="33"/>
      <c r="K16" s="36"/>
      <c r="L16" s="33"/>
      <c r="N16" s="34">
        <f t="shared" si="0"/>
        <v>963808.4199093614</v>
      </c>
    </row>
    <row r="17" spans="1:26" x14ac:dyDescent="0.25">
      <c r="A17" s="33"/>
      <c r="B17" s="33"/>
      <c r="C17" s="35">
        <v>1986</v>
      </c>
      <c r="D17" s="33"/>
      <c r="E17" s="33"/>
      <c r="F17" s="33"/>
      <c r="G17">
        <v>1087.6466449511399</v>
      </c>
      <c r="H17" s="33">
        <f t="shared" si="1"/>
        <v>2299878.2692330419</v>
      </c>
      <c r="I17" s="33">
        <f t="shared" si="2"/>
        <v>3633807.6653882065</v>
      </c>
      <c r="J17" s="33"/>
      <c r="K17" s="36"/>
      <c r="L17" s="33"/>
      <c r="N17" s="34">
        <f t="shared" si="0"/>
        <v>981128.06965481583</v>
      </c>
    </row>
    <row r="18" spans="1:26" x14ac:dyDescent="0.25">
      <c r="A18" s="33"/>
      <c r="B18" s="33"/>
      <c r="C18" s="35">
        <v>1987</v>
      </c>
      <c r="D18" s="33"/>
      <c r="E18" s="33"/>
      <c r="F18" s="33"/>
      <c r="G18">
        <v>1106.84664495114</v>
      </c>
      <c r="H18" s="33">
        <f t="shared" si="1"/>
        <v>2340477.5419603144</v>
      </c>
      <c r="I18" s="33">
        <f t="shared" si="2"/>
        <v>3697954.5162972971</v>
      </c>
      <c r="J18" s="33"/>
      <c r="K18" s="36"/>
      <c r="L18" s="33"/>
      <c r="N18" s="34">
        <f t="shared" si="0"/>
        <v>998447.71940027026</v>
      </c>
    </row>
    <row r="19" spans="1:26" x14ac:dyDescent="0.25">
      <c r="A19" s="33"/>
      <c r="B19" s="33"/>
      <c r="C19" s="35">
        <v>1988</v>
      </c>
      <c r="D19" s="33"/>
      <c r="E19" s="33"/>
      <c r="F19" s="33"/>
      <c r="G19">
        <v>1127.0066449511401</v>
      </c>
      <c r="H19" s="33">
        <f t="shared" si="1"/>
        <v>2383106.7783239512</v>
      </c>
      <c r="I19" s="33">
        <f t="shared" si="2"/>
        <v>3765308.709751843</v>
      </c>
      <c r="J19" s="33"/>
      <c r="K19" s="36"/>
      <c r="L19" s="33"/>
      <c r="N19" s="34">
        <f t="shared" si="0"/>
        <v>1016633.3516329976</v>
      </c>
      <c r="X19" t="s">
        <v>162</v>
      </c>
      <c r="Y19">
        <v>3.1</v>
      </c>
      <c r="Z19" t="s">
        <v>160</v>
      </c>
    </row>
    <row r="20" spans="1:26" x14ac:dyDescent="0.25">
      <c r="A20" s="33"/>
      <c r="B20" s="33"/>
      <c r="C20" s="35">
        <v>1989</v>
      </c>
      <c r="D20" s="33"/>
      <c r="E20" s="33"/>
      <c r="F20" s="33"/>
      <c r="G20">
        <v>1147.1666449511401</v>
      </c>
      <c r="H20" s="33">
        <f t="shared" si="1"/>
        <v>2425736.0146875875</v>
      </c>
      <c r="I20" s="33">
        <f t="shared" si="2"/>
        <v>3832662.9032063885</v>
      </c>
      <c r="J20" s="33"/>
      <c r="K20" s="33"/>
      <c r="L20" s="36"/>
      <c r="N20" s="34">
        <f>0.27*I20</f>
        <v>1034818.983865725</v>
      </c>
      <c r="X20" t="s">
        <v>163</v>
      </c>
      <c r="Y20">
        <v>0.37</v>
      </c>
      <c r="Z20" t="s">
        <v>164</v>
      </c>
    </row>
    <row r="21" spans="1:26" x14ac:dyDescent="0.25">
      <c r="A21" s="33" t="s">
        <v>166</v>
      </c>
      <c r="B21" s="33" t="s">
        <v>167</v>
      </c>
      <c r="C21" s="35">
        <v>1990</v>
      </c>
      <c r="D21" s="33">
        <v>81360</v>
      </c>
      <c r="E21" s="33">
        <f>CONVERT(D21, "km^2", "ha")</f>
        <v>8135999.9999999991</v>
      </c>
      <c r="F21" s="33">
        <f>E21*$Y$2</f>
        <v>822549600</v>
      </c>
      <c r="G21">
        <v>1181.9263743388772</v>
      </c>
      <c r="H21" s="33">
        <f>G21*$Y$1</f>
        <v>2499237.0424656565</v>
      </c>
      <c r="I21" s="33">
        <f t="shared" si="2"/>
        <v>3948794.5270957374</v>
      </c>
      <c r="J21" s="33">
        <f>K21-L21-H21</f>
        <v>49686194.957534231</v>
      </c>
      <c r="K21" s="33">
        <f>F21*$Y$7/$Y$2</f>
        <v>34553592.000000007</v>
      </c>
      <c r="L21" s="33">
        <f>F22-F21</f>
        <v>-17631839.999999881</v>
      </c>
      <c r="M21" s="32">
        <f>-L21*$Y$8</f>
        <v>27858307.199999813</v>
      </c>
      <c r="N21" s="34">
        <f>M21*(H21/(H21+J21))</f>
        <v>1334175.278928943</v>
      </c>
      <c r="X21" t="s">
        <v>165</v>
      </c>
      <c r="Y21">
        <v>2.5</v>
      </c>
    </row>
    <row r="22" spans="1:26" x14ac:dyDescent="0.25">
      <c r="A22" s="33" t="s">
        <v>166</v>
      </c>
      <c r="B22" s="33" t="s">
        <v>167</v>
      </c>
      <c r="C22" s="35">
        <v>1991</v>
      </c>
      <c r="D22" s="33">
        <v>79616</v>
      </c>
      <c r="E22" s="33">
        <f t="shared" ref="E22:E46" si="3">CONVERT(D22, "km^2", "ha")</f>
        <v>7961600.0000000009</v>
      </c>
      <c r="F22" s="33">
        <f t="shared" ref="F22:F46" si="4">E22*$Y$2</f>
        <v>804917760.00000012</v>
      </c>
      <c r="G22">
        <v>1186.2554224606833</v>
      </c>
      <c r="H22" s="33">
        <f t="shared" si="1"/>
        <v>2508391.0114941304</v>
      </c>
      <c r="I22" s="33">
        <f t="shared" si="2"/>
        <v>3963257.7981607262</v>
      </c>
      <c r="J22" s="33">
        <f t="shared" ref="J22:J46" si="5">K22-L22-H22</f>
        <v>48936364.188506</v>
      </c>
      <c r="K22" s="33">
        <f t="shared" ref="K22:K52" si="6">F22*$Y$7/$Y$2</f>
        <v>33812915.20000001</v>
      </c>
      <c r="L22" s="33">
        <f t="shared" ref="L22:L45" si="7">F23-F22</f>
        <v>-17631840.000000119</v>
      </c>
      <c r="M22" s="32">
        <f t="shared" ref="M22:M81" si="8">-L22*$Y$8</f>
        <v>27858307.200000189</v>
      </c>
      <c r="N22" s="34">
        <f t="shared" ref="N22:N81" si="9">M22*(H22/(H22+J22))</f>
        <v>1358341.1390384557</v>
      </c>
    </row>
    <row r="23" spans="1:26" x14ac:dyDescent="0.25">
      <c r="A23" s="33" t="s">
        <v>166</v>
      </c>
      <c r="B23" s="33" t="s">
        <v>167</v>
      </c>
      <c r="C23" s="35">
        <v>1992</v>
      </c>
      <c r="D23" s="33">
        <v>77872</v>
      </c>
      <c r="E23" s="33">
        <f t="shared" si="3"/>
        <v>7787199.9999999991</v>
      </c>
      <c r="F23" s="33">
        <f t="shared" si="4"/>
        <v>787285920</v>
      </c>
      <c r="G23">
        <v>1187.3271275855275</v>
      </c>
      <c r="H23" s="33">
        <f t="shared" si="1"/>
        <v>2510657.1806944828</v>
      </c>
      <c r="I23" s="33">
        <f t="shared" si="2"/>
        <v>3966838.3454972832</v>
      </c>
      <c r="J23" s="33">
        <f t="shared" si="5"/>
        <v>48193421.219305404</v>
      </c>
      <c r="K23" s="33">
        <f t="shared" si="6"/>
        <v>33072238.400000006</v>
      </c>
      <c r="L23" s="33">
        <f t="shared" si="7"/>
        <v>-17631839.999999881</v>
      </c>
      <c r="M23" s="32">
        <f t="shared" si="8"/>
        <v>27858307.199999813</v>
      </c>
      <c r="N23" s="34">
        <f t="shared" si="9"/>
        <v>1379428.6617715645</v>
      </c>
    </row>
    <row r="24" spans="1:26" x14ac:dyDescent="0.25">
      <c r="A24" s="33" t="s">
        <v>166</v>
      </c>
      <c r="B24" s="33" t="s">
        <v>167</v>
      </c>
      <c r="C24" s="35">
        <v>1993</v>
      </c>
      <c r="D24" s="33">
        <v>76128</v>
      </c>
      <c r="E24" s="33">
        <f t="shared" si="3"/>
        <v>7612800</v>
      </c>
      <c r="F24" s="33">
        <f t="shared" si="4"/>
        <v>769654080.00000012</v>
      </c>
      <c r="G24">
        <v>1191.6561381132531</v>
      </c>
      <c r="H24" s="33">
        <f t="shared" si="1"/>
        <v>2519811.0702285641</v>
      </c>
      <c r="I24" s="33">
        <f t="shared" si="2"/>
        <v>3981301.4909611316</v>
      </c>
      <c r="J24" s="33">
        <f t="shared" si="5"/>
        <v>47443590.529771447</v>
      </c>
      <c r="K24" s="33">
        <f t="shared" si="6"/>
        <v>32331561.600000009</v>
      </c>
      <c r="L24" s="33">
        <f t="shared" si="7"/>
        <v>-17631840</v>
      </c>
      <c r="M24" s="32">
        <f t="shared" si="8"/>
        <v>27858307.200000003</v>
      </c>
      <c r="N24" s="34">
        <f t="shared" si="9"/>
        <v>1404981.8193401007</v>
      </c>
      <c r="Y24" s="32"/>
    </row>
    <row r="25" spans="1:26" x14ac:dyDescent="0.25">
      <c r="A25" s="33" t="s">
        <v>166</v>
      </c>
      <c r="B25" s="33" t="s">
        <v>167</v>
      </c>
      <c r="C25" s="35">
        <v>1994</v>
      </c>
      <c r="D25" s="33">
        <v>74384</v>
      </c>
      <c r="E25" s="33">
        <f t="shared" si="3"/>
        <v>7438400</v>
      </c>
      <c r="F25" s="33">
        <f t="shared" si="4"/>
        <v>752022240.00000012</v>
      </c>
      <c r="G25">
        <v>1196.9461568341146</v>
      </c>
      <c r="H25" s="33">
        <f t="shared" si="1"/>
        <v>2530997.0552692222</v>
      </c>
      <c r="I25" s="33">
        <f t="shared" si="2"/>
        <v>3998975.3473253711</v>
      </c>
      <c r="J25" s="33">
        <f t="shared" si="5"/>
        <v>46691727.744730793</v>
      </c>
      <c r="K25" s="33">
        <f t="shared" si="6"/>
        <v>31590884.800000008</v>
      </c>
      <c r="L25" s="33">
        <f t="shared" si="7"/>
        <v>-17631840</v>
      </c>
      <c r="M25" s="32">
        <f t="shared" si="8"/>
        <v>27858307.200000003</v>
      </c>
      <c r="N25" s="34">
        <f t="shared" si="9"/>
        <v>1432454.0905542346</v>
      </c>
    </row>
    <row r="26" spans="1:26" x14ac:dyDescent="0.25">
      <c r="A26" s="33" t="s">
        <v>166</v>
      </c>
      <c r="B26" s="33" t="s">
        <v>167</v>
      </c>
      <c r="C26" s="35">
        <v>1995</v>
      </c>
      <c r="D26" s="33">
        <v>72640</v>
      </c>
      <c r="E26" s="33">
        <f t="shared" si="3"/>
        <v>7264000</v>
      </c>
      <c r="F26" s="33">
        <f t="shared" si="4"/>
        <v>734390400.00000012</v>
      </c>
      <c r="G26">
        <v>1199.9401087478732</v>
      </c>
      <c r="H26" s="33">
        <f t="shared" si="1"/>
        <v>2537327.9026795882</v>
      </c>
      <c r="I26" s="33">
        <f t="shared" si="2"/>
        <v>4008978.0862337495</v>
      </c>
      <c r="J26" s="33">
        <f t="shared" si="5"/>
        <v>45944720.097320423</v>
      </c>
      <c r="K26" s="33">
        <f t="shared" si="6"/>
        <v>30850208.000000007</v>
      </c>
      <c r="L26" s="33">
        <f t="shared" si="7"/>
        <v>-17631840</v>
      </c>
      <c r="M26" s="32">
        <f t="shared" si="8"/>
        <v>27858307.200000003</v>
      </c>
      <c r="N26" s="34">
        <f t="shared" si="9"/>
        <v>1457975.953903178</v>
      </c>
    </row>
    <row r="27" spans="1:26" x14ac:dyDescent="0.25">
      <c r="A27" s="33" t="s">
        <v>166</v>
      </c>
      <c r="B27" s="33" t="s">
        <v>167</v>
      </c>
      <c r="C27" s="35">
        <v>1996</v>
      </c>
      <c r="D27" s="33">
        <v>70896</v>
      </c>
      <c r="E27" s="33">
        <f t="shared" si="3"/>
        <v>7089600</v>
      </c>
      <c r="F27" s="33">
        <f t="shared" si="4"/>
        <v>716758560.00000012</v>
      </c>
      <c r="G27">
        <v>1206.1917488953325</v>
      </c>
      <c r="H27" s="33">
        <f t="shared" si="1"/>
        <v>2550547.2799368519</v>
      </c>
      <c r="I27" s="33">
        <f t="shared" si="2"/>
        <v>4029864.7023002263</v>
      </c>
      <c r="J27" s="33">
        <f t="shared" si="5"/>
        <v>45190823.92006328</v>
      </c>
      <c r="K27" s="33">
        <f t="shared" si="6"/>
        <v>30109531.20000001</v>
      </c>
      <c r="L27" s="33">
        <f t="shared" si="7"/>
        <v>-17631840.000000119</v>
      </c>
      <c r="M27" s="32">
        <f t="shared" si="8"/>
        <v>27858307.200000189</v>
      </c>
      <c r="N27" s="34">
        <f t="shared" si="9"/>
        <v>1488309.3607626734</v>
      </c>
    </row>
    <row r="28" spans="1:26" x14ac:dyDescent="0.25">
      <c r="A28" s="33" t="s">
        <v>166</v>
      </c>
      <c r="B28" s="33" t="s">
        <v>167</v>
      </c>
      <c r="C28" s="35">
        <v>1997</v>
      </c>
      <c r="D28" s="33">
        <v>69152</v>
      </c>
      <c r="E28" s="33">
        <f t="shared" si="3"/>
        <v>6915200</v>
      </c>
      <c r="F28" s="33">
        <f t="shared" si="4"/>
        <v>699126720</v>
      </c>
      <c r="G28">
        <v>1377.4113236104708</v>
      </c>
      <c r="H28" s="33">
        <f t="shared" si="1"/>
        <v>2912598.8533799527</v>
      </c>
      <c r="I28" s="33">
        <f t="shared" si="2"/>
        <v>4601906.1883403258</v>
      </c>
      <c r="J28" s="33">
        <f t="shared" si="5"/>
        <v>44088095.546620056</v>
      </c>
      <c r="K28" s="33">
        <f t="shared" si="6"/>
        <v>29368854.400000002</v>
      </c>
      <c r="L28" s="33">
        <f t="shared" si="7"/>
        <v>-17631840</v>
      </c>
      <c r="M28" s="32">
        <f t="shared" si="8"/>
        <v>27858307.200000003</v>
      </c>
      <c r="N28" s="34">
        <f t="shared" si="9"/>
        <v>1726359.0388108497</v>
      </c>
    </row>
    <row r="29" spans="1:26" x14ac:dyDescent="0.25">
      <c r="A29" s="33" t="s">
        <v>166</v>
      </c>
      <c r="B29" s="33" t="s">
        <v>167</v>
      </c>
      <c r="C29" s="35">
        <v>1998</v>
      </c>
      <c r="D29" s="33">
        <v>67408</v>
      </c>
      <c r="E29" s="33">
        <f t="shared" si="3"/>
        <v>6740800</v>
      </c>
      <c r="F29" s="33">
        <f t="shared" si="4"/>
        <v>681494880</v>
      </c>
      <c r="G29">
        <v>1404.1848518629149</v>
      </c>
      <c r="H29" s="33">
        <f t="shared" si="1"/>
        <v>2969212.6958483029</v>
      </c>
      <c r="I29" s="33">
        <f t="shared" si="2"/>
        <v>4691356.0594403185</v>
      </c>
      <c r="J29" s="33">
        <f t="shared" si="5"/>
        <v>43290804.904151708</v>
      </c>
      <c r="K29" s="33">
        <f t="shared" si="6"/>
        <v>28628177.600000005</v>
      </c>
      <c r="L29" s="33">
        <f t="shared" si="7"/>
        <v>-17631840</v>
      </c>
      <c r="M29" s="32">
        <f t="shared" si="8"/>
        <v>27858307.200000003</v>
      </c>
      <c r="N29" s="34">
        <f t="shared" si="9"/>
        <v>1788093.5571257151</v>
      </c>
    </row>
    <row r="30" spans="1:26" x14ac:dyDescent="0.25">
      <c r="A30" s="33" t="s">
        <v>166</v>
      </c>
      <c r="B30" s="33" t="s">
        <v>167</v>
      </c>
      <c r="C30" s="35">
        <v>1999</v>
      </c>
      <c r="D30" s="33">
        <v>65664</v>
      </c>
      <c r="E30" s="33">
        <f t="shared" si="3"/>
        <v>6566400</v>
      </c>
      <c r="F30" s="33">
        <f t="shared" si="4"/>
        <v>663863040</v>
      </c>
      <c r="G30">
        <v>953.4436533648435</v>
      </c>
      <c r="H30" s="33">
        <f t="shared" si="1"/>
        <v>2016099.9433878374</v>
      </c>
      <c r="I30" s="33">
        <f t="shared" si="2"/>
        <v>3185437.9105527834</v>
      </c>
      <c r="J30" s="33">
        <f t="shared" si="5"/>
        <v>43503240.856612168</v>
      </c>
      <c r="K30" s="33">
        <f t="shared" si="6"/>
        <v>27887500.800000004</v>
      </c>
      <c r="L30" s="33">
        <f t="shared" si="7"/>
        <v>-17631840</v>
      </c>
      <c r="M30" s="32">
        <f t="shared" si="8"/>
        <v>27858307.200000003</v>
      </c>
      <c r="N30" s="34">
        <f t="shared" si="9"/>
        <v>1233874.0100735594</v>
      </c>
    </row>
    <row r="31" spans="1:26" x14ac:dyDescent="0.25">
      <c r="A31" s="33" t="s">
        <v>166</v>
      </c>
      <c r="B31" s="33" t="s">
        <v>167</v>
      </c>
      <c r="C31" s="35">
        <v>2000</v>
      </c>
      <c r="D31" s="33">
        <v>63920</v>
      </c>
      <c r="E31" s="33">
        <f t="shared" si="3"/>
        <v>6392000</v>
      </c>
      <c r="F31" s="33">
        <f t="shared" si="4"/>
        <v>646231200</v>
      </c>
      <c r="G31">
        <v>1003.2937280027483</v>
      </c>
      <c r="H31" s="33">
        <f t="shared" si="1"/>
        <v>2121510.1921221702</v>
      </c>
      <c r="I31" s="33">
        <f t="shared" si="2"/>
        <v>3351986.1035530292</v>
      </c>
      <c r="J31" s="33">
        <f t="shared" si="5"/>
        <v>37157313.807877831</v>
      </c>
      <c r="K31" s="33">
        <f t="shared" si="6"/>
        <v>27146824.000000004</v>
      </c>
      <c r="L31" s="33">
        <f t="shared" si="7"/>
        <v>-12132000</v>
      </c>
      <c r="M31" s="32">
        <f t="shared" si="8"/>
        <v>19168560</v>
      </c>
      <c r="N31" s="34">
        <f t="shared" si="9"/>
        <v>1035323.6494123486</v>
      </c>
    </row>
    <row r="32" spans="1:26" x14ac:dyDescent="0.25">
      <c r="A32" s="33" t="s">
        <v>166</v>
      </c>
      <c r="B32" s="33" t="s">
        <v>167</v>
      </c>
      <c r="C32" s="35">
        <v>2001</v>
      </c>
      <c r="D32" s="33">
        <v>62720</v>
      </c>
      <c r="E32" s="33">
        <f t="shared" si="3"/>
        <v>6272000</v>
      </c>
      <c r="F32" s="33">
        <f t="shared" si="4"/>
        <v>634099200</v>
      </c>
      <c r="G32">
        <v>1045.5065868664269</v>
      </c>
      <c r="H32" s="33">
        <f t="shared" si="1"/>
        <v>2210771.2009557309</v>
      </c>
      <c r="I32" s="33">
        <f t="shared" si="2"/>
        <v>3493018.4975100551</v>
      </c>
      <c r="J32" s="33">
        <f t="shared" si="5"/>
        <v>36558412.799044266</v>
      </c>
      <c r="K32" s="33">
        <f t="shared" si="6"/>
        <v>26637184.000000004</v>
      </c>
      <c r="L32" s="33">
        <f t="shared" si="7"/>
        <v>-12132000</v>
      </c>
      <c r="M32" s="32">
        <f t="shared" si="8"/>
        <v>19168560</v>
      </c>
      <c r="N32" s="34">
        <f t="shared" si="9"/>
        <v>1093066.6070194303</v>
      </c>
    </row>
    <row r="33" spans="1:14" x14ac:dyDescent="0.25">
      <c r="A33" s="33" t="s">
        <v>166</v>
      </c>
      <c r="B33" s="33" t="s">
        <v>167</v>
      </c>
      <c r="C33" s="35">
        <v>2002</v>
      </c>
      <c r="D33" s="33">
        <v>61520</v>
      </c>
      <c r="E33" s="33">
        <f t="shared" si="3"/>
        <v>6152000</v>
      </c>
      <c r="F33" s="33">
        <f t="shared" si="4"/>
        <v>621967200</v>
      </c>
      <c r="G33">
        <v>1087.7036889072149</v>
      </c>
      <c r="H33" s="33">
        <f t="shared" si="1"/>
        <v>2299998.8912710692</v>
      </c>
      <c r="I33" s="33">
        <f t="shared" si="2"/>
        <v>3633998.2482082895</v>
      </c>
      <c r="J33" s="33">
        <f t="shared" si="5"/>
        <v>35959545.10872893</v>
      </c>
      <c r="K33" s="33">
        <f t="shared" si="6"/>
        <v>26127544.000000004</v>
      </c>
      <c r="L33" s="33">
        <f t="shared" si="7"/>
        <v>-12132000</v>
      </c>
      <c r="M33" s="32">
        <f t="shared" si="8"/>
        <v>19168560</v>
      </c>
      <c r="N33" s="34">
        <f t="shared" si="9"/>
        <v>1152331.2130239441</v>
      </c>
    </row>
    <row r="34" spans="1:14" x14ac:dyDescent="0.25">
      <c r="A34" s="33" t="s">
        <v>166</v>
      </c>
      <c r="B34" s="33" t="s">
        <v>167</v>
      </c>
      <c r="C34" s="35">
        <v>2003</v>
      </c>
      <c r="D34" s="33">
        <v>60320</v>
      </c>
      <c r="E34" s="33">
        <f t="shared" si="3"/>
        <v>6032000</v>
      </c>
      <c r="F34" s="33">
        <f t="shared" si="4"/>
        <v>609835200</v>
      </c>
      <c r="G34">
        <v>1153.6797573434067</v>
      </c>
      <c r="H34" s="33">
        <f t="shared" si="1"/>
        <v>2439508.2868915983</v>
      </c>
      <c r="I34" s="33">
        <f t="shared" si="2"/>
        <v>3854423.0932887252</v>
      </c>
      <c r="J34" s="33">
        <f t="shared" si="5"/>
        <v>35310395.713108405</v>
      </c>
      <c r="K34" s="33">
        <f t="shared" si="6"/>
        <v>25617904.000000004</v>
      </c>
      <c r="L34" s="33">
        <f t="shared" si="7"/>
        <v>-12132000</v>
      </c>
      <c r="M34" s="32">
        <f t="shared" si="8"/>
        <v>19168560</v>
      </c>
      <c r="N34" s="34">
        <f t="shared" si="9"/>
        <v>1238727.9439910315</v>
      </c>
    </row>
    <row r="35" spans="1:14" x14ac:dyDescent="0.25">
      <c r="A35" s="33" t="s">
        <v>166</v>
      </c>
      <c r="B35" s="33" t="s">
        <v>167</v>
      </c>
      <c r="C35" s="35">
        <v>2004</v>
      </c>
      <c r="D35" s="33">
        <v>59120</v>
      </c>
      <c r="E35" s="33">
        <f t="shared" si="3"/>
        <v>5912000</v>
      </c>
      <c r="F35" s="33">
        <f t="shared" si="4"/>
        <v>597703200</v>
      </c>
      <c r="G35">
        <v>1231.5857562637952</v>
      </c>
      <c r="H35" s="33">
        <f t="shared" si="1"/>
        <v>2604244.0627905289</v>
      </c>
      <c r="I35" s="33">
        <f t="shared" si="2"/>
        <v>4114705.6192090358</v>
      </c>
      <c r="J35" s="33">
        <f t="shared" si="5"/>
        <v>34636019.937209353</v>
      </c>
      <c r="K35" s="33">
        <f t="shared" si="6"/>
        <v>25108264.000000004</v>
      </c>
      <c r="L35" s="33">
        <f t="shared" si="7"/>
        <v>-12131999.999999881</v>
      </c>
      <c r="M35" s="32">
        <f t="shared" si="8"/>
        <v>19168559.999999814</v>
      </c>
      <c r="N35" s="34">
        <f t="shared" si="9"/>
        <v>1340474.0786006162</v>
      </c>
    </row>
    <row r="36" spans="1:14" x14ac:dyDescent="0.25">
      <c r="A36" s="33" t="s">
        <v>166</v>
      </c>
      <c r="B36" s="33" t="s">
        <v>167</v>
      </c>
      <c r="C36" s="35">
        <v>2005</v>
      </c>
      <c r="D36" s="33">
        <v>57920</v>
      </c>
      <c r="E36" s="33">
        <f t="shared" si="3"/>
        <v>5792000.0000000009</v>
      </c>
      <c r="F36" s="33">
        <f t="shared" si="4"/>
        <v>585571200.00000012</v>
      </c>
      <c r="G36">
        <v>1271.9690618306183</v>
      </c>
      <c r="H36" s="33">
        <f t="shared" si="1"/>
        <v>2689636.3980163746</v>
      </c>
      <c r="I36" s="33">
        <f t="shared" si="2"/>
        <v>4249625.5088658724</v>
      </c>
      <c r="J36" s="33">
        <f t="shared" si="5"/>
        <v>34040987.601983756</v>
      </c>
      <c r="K36" s="33">
        <f t="shared" si="6"/>
        <v>24598624.000000007</v>
      </c>
      <c r="L36" s="33">
        <f t="shared" si="7"/>
        <v>-12132000.000000119</v>
      </c>
      <c r="M36" s="32">
        <f t="shared" si="8"/>
        <v>19168560.00000019</v>
      </c>
      <c r="N36" s="34">
        <f t="shared" si="9"/>
        <v>1403636.8310421591</v>
      </c>
    </row>
    <row r="37" spans="1:14" x14ac:dyDescent="0.25">
      <c r="A37" s="33" t="s">
        <v>166</v>
      </c>
      <c r="B37" s="33" t="s">
        <v>167</v>
      </c>
      <c r="C37" s="35">
        <v>2006</v>
      </c>
      <c r="D37" s="33">
        <v>56720</v>
      </c>
      <c r="E37" s="33">
        <f t="shared" si="3"/>
        <v>5672000</v>
      </c>
      <c r="F37" s="33">
        <f t="shared" si="4"/>
        <v>573439200</v>
      </c>
      <c r="G37">
        <v>1322.7565506594167</v>
      </c>
      <c r="H37" s="33">
        <f t="shared" si="1"/>
        <v>2797028.851667088</v>
      </c>
      <c r="I37" s="33">
        <f t="shared" si="2"/>
        <v>4419305.5856339997</v>
      </c>
      <c r="J37" s="33">
        <f t="shared" si="5"/>
        <v>33423955.148332793</v>
      </c>
      <c r="K37" s="33">
        <f t="shared" si="6"/>
        <v>24088984.000000004</v>
      </c>
      <c r="L37" s="33">
        <f t="shared" si="7"/>
        <v>-12131999.999999881</v>
      </c>
      <c r="M37" s="32">
        <f t="shared" si="8"/>
        <v>19168559.999999814</v>
      </c>
      <c r="N37" s="34">
        <f t="shared" si="9"/>
        <v>1480219.735745206</v>
      </c>
    </row>
    <row r="38" spans="1:14" x14ac:dyDescent="0.25">
      <c r="A38" s="33" t="s">
        <v>166</v>
      </c>
      <c r="B38" s="33" t="s">
        <v>167</v>
      </c>
      <c r="C38" s="35">
        <v>2007</v>
      </c>
      <c r="D38" s="33">
        <v>55520</v>
      </c>
      <c r="E38" s="33">
        <f t="shared" si="3"/>
        <v>5552000.0000000009</v>
      </c>
      <c r="F38" s="33">
        <f t="shared" si="4"/>
        <v>561307200.00000012</v>
      </c>
      <c r="G38">
        <v>1352.0460161369977</v>
      </c>
      <c r="H38" s="33">
        <f t="shared" si="1"/>
        <v>2858962.7577587725</v>
      </c>
      <c r="I38" s="33">
        <f t="shared" si="2"/>
        <v>4517161.1572588608</v>
      </c>
      <c r="J38" s="33">
        <f t="shared" si="5"/>
        <v>32852381.242241353</v>
      </c>
      <c r="K38" s="33">
        <f t="shared" si="6"/>
        <v>23579344.000000007</v>
      </c>
      <c r="L38" s="33">
        <f t="shared" si="7"/>
        <v>-12132000.000000119</v>
      </c>
      <c r="M38" s="32">
        <f t="shared" si="8"/>
        <v>19168560.00000019</v>
      </c>
      <c r="N38" s="34">
        <f t="shared" si="9"/>
        <v>1534587.9774187398</v>
      </c>
    </row>
    <row r="39" spans="1:14" x14ac:dyDescent="0.25">
      <c r="A39" s="33" t="s">
        <v>166</v>
      </c>
      <c r="B39" s="33" t="s">
        <v>167</v>
      </c>
      <c r="C39" s="35">
        <v>2008</v>
      </c>
      <c r="D39" s="33">
        <v>54320</v>
      </c>
      <c r="E39" s="33">
        <f t="shared" si="3"/>
        <v>5431999.9999999991</v>
      </c>
      <c r="F39" s="33">
        <f t="shared" si="4"/>
        <v>549175200</v>
      </c>
      <c r="G39">
        <v>1418.4223152820546</v>
      </c>
      <c r="H39" s="33">
        <f t="shared" si="1"/>
        <v>2999318.4594055018</v>
      </c>
      <c r="I39" s="33">
        <f t="shared" si="2"/>
        <v>4738923.165860693</v>
      </c>
      <c r="J39" s="33">
        <f t="shared" si="5"/>
        <v>32202385.5405945</v>
      </c>
      <c r="K39" s="33">
        <f t="shared" si="6"/>
        <v>23069704.000000004</v>
      </c>
      <c r="L39" s="33">
        <f t="shared" si="7"/>
        <v>-12132000</v>
      </c>
      <c r="M39" s="32">
        <f t="shared" si="8"/>
        <v>19168560</v>
      </c>
      <c r="N39" s="34">
        <f t="shared" si="9"/>
        <v>1633233.8868658722</v>
      </c>
    </row>
    <row r="40" spans="1:14" x14ac:dyDescent="0.25">
      <c r="A40" s="33" t="s">
        <v>166</v>
      </c>
      <c r="B40" s="33" t="s">
        <v>167</v>
      </c>
      <c r="C40" s="35">
        <v>2009</v>
      </c>
      <c r="D40" s="33">
        <v>53120</v>
      </c>
      <c r="E40" s="33">
        <f t="shared" si="3"/>
        <v>5312000</v>
      </c>
      <c r="F40" s="33">
        <f t="shared" si="4"/>
        <v>537043200</v>
      </c>
      <c r="G40">
        <v>1478.7696093281359</v>
      </c>
      <c r="H40" s="33">
        <f t="shared" si="1"/>
        <v>3126925.5557247605</v>
      </c>
      <c r="I40" s="33">
        <f t="shared" si="2"/>
        <v>4940542.3780451221</v>
      </c>
      <c r="J40" s="33">
        <f t="shared" si="5"/>
        <v>31565138.444275297</v>
      </c>
      <c r="K40" s="33">
        <f t="shared" si="6"/>
        <v>22560064.000000004</v>
      </c>
      <c r="L40" s="33">
        <f t="shared" si="7"/>
        <v>-12132000.00000006</v>
      </c>
      <c r="M40" s="32">
        <f t="shared" si="8"/>
        <v>19168560.000000097</v>
      </c>
      <c r="N40" s="34">
        <f t="shared" si="9"/>
        <v>1727734.0469118129</v>
      </c>
    </row>
    <row r="41" spans="1:14" x14ac:dyDescent="0.25">
      <c r="A41" s="33" t="s">
        <v>166</v>
      </c>
      <c r="B41" s="33" t="s">
        <v>167</v>
      </c>
      <c r="C41" s="35">
        <v>2010</v>
      </c>
      <c r="D41" s="33">
        <v>51920</v>
      </c>
      <c r="E41" s="33">
        <f t="shared" si="3"/>
        <v>5191999.9999999991</v>
      </c>
      <c r="F41" s="33">
        <f t="shared" si="4"/>
        <v>524911199.99999994</v>
      </c>
      <c r="G41">
        <v>1539.9068856162694</v>
      </c>
      <c r="H41" s="33">
        <f t="shared" si="1"/>
        <v>3256203.1054031225</v>
      </c>
      <c r="I41" s="33">
        <f t="shared" si="2"/>
        <v>5144800.906536934</v>
      </c>
      <c r="J41" s="33">
        <f t="shared" si="5"/>
        <v>30926220.894596759</v>
      </c>
      <c r="K41" s="33">
        <f t="shared" si="6"/>
        <v>22050424</v>
      </c>
      <c r="L41" s="33">
        <f t="shared" si="7"/>
        <v>-12131999.999999881</v>
      </c>
      <c r="M41" s="32">
        <f t="shared" si="8"/>
        <v>19168559.999999814</v>
      </c>
      <c r="N41" s="34">
        <f t="shared" si="9"/>
        <v>1825988.8356105373</v>
      </c>
    </row>
    <row r="42" spans="1:14" x14ac:dyDescent="0.25">
      <c r="A42" s="33" t="s">
        <v>166</v>
      </c>
      <c r="B42" s="33" t="s">
        <v>167</v>
      </c>
      <c r="C42" s="35">
        <v>2011</v>
      </c>
      <c r="D42" s="33">
        <v>50720</v>
      </c>
      <c r="E42" s="33">
        <f t="shared" si="3"/>
        <v>5072000</v>
      </c>
      <c r="F42" s="33">
        <f t="shared" si="4"/>
        <v>512779200.00000006</v>
      </c>
      <c r="G42">
        <v>1638.7943863462528</v>
      </c>
      <c r="H42" s="33">
        <f t="shared" si="1"/>
        <v>3465305.2205830691</v>
      </c>
      <c r="I42" s="33">
        <f t="shared" si="2"/>
        <v>5475182.2485212497</v>
      </c>
      <c r="J42" s="33">
        <f t="shared" si="5"/>
        <v>30207478.77941687</v>
      </c>
      <c r="K42" s="33">
        <f t="shared" si="6"/>
        <v>21540784.000000004</v>
      </c>
      <c r="L42" s="33">
        <f t="shared" si="7"/>
        <v>-12131999.99999994</v>
      </c>
      <c r="M42" s="32">
        <f t="shared" si="8"/>
        <v>19168559.999999907</v>
      </c>
      <c r="N42" s="34">
        <f t="shared" si="9"/>
        <v>1972658.7216269255</v>
      </c>
    </row>
    <row r="43" spans="1:14" x14ac:dyDescent="0.25">
      <c r="A43" s="33" t="s">
        <v>166</v>
      </c>
      <c r="B43" s="33" t="s">
        <v>167</v>
      </c>
      <c r="C43" s="35">
        <v>2012</v>
      </c>
      <c r="D43" s="33">
        <v>49520</v>
      </c>
      <c r="E43" s="33">
        <f t="shared" si="3"/>
        <v>4952000.0000000009</v>
      </c>
      <c r="F43" s="33">
        <f t="shared" si="4"/>
        <v>500647200.00000012</v>
      </c>
      <c r="G43">
        <v>1697.7254815961569</v>
      </c>
      <c r="H43" s="33">
        <f t="shared" si="1"/>
        <v>3589917.7001751387</v>
      </c>
      <c r="I43" s="33">
        <f t="shared" si="2"/>
        <v>5672069.9662767192</v>
      </c>
      <c r="J43" s="33">
        <f t="shared" si="5"/>
        <v>29573226.299824927</v>
      </c>
      <c r="K43" s="33">
        <f t="shared" si="6"/>
        <v>21031144.000000007</v>
      </c>
      <c r="L43" s="33">
        <f t="shared" si="7"/>
        <v>-12132000.00000006</v>
      </c>
      <c r="M43" s="32">
        <f t="shared" si="8"/>
        <v>19168560.000000097</v>
      </c>
      <c r="N43" s="34">
        <f t="shared" si="9"/>
        <v>2075000.8753955706</v>
      </c>
    </row>
    <row r="44" spans="1:14" x14ac:dyDescent="0.25">
      <c r="A44" s="33" t="s">
        <v>166</v>
      </c>
      <c r="B44" s="33" t="s">
        <v>167</v>
      </c>
      <c r="C44" s="35">
        <v>2013</v>
      </c>
      <c r="D44" s="33">
        <v>48320</v>
      </c>
      <c r="E44" s="33">
        <f t="shared" si="3"/>
        <v>4832000</v>
      </c>
      <c r="F44" s="33">
        <f t="shared" si="4"/>
        <v>488515200.00000006</v>
      </c>
      <c r="G44">
        <v>1757.0625945032209</v>
      </c>
      <c r="H44" s="33">
        <f t="shared" si="1"/>
        <v>3715388.7225586209</v>
      </c>
      <c r="I44" s="33">
        <f t="shared" si="2"/>
        <v>5870314.1816426208</v>
      </c>
      <c r="J44" s="33">
        <f t="shared" si="5"/>
        <v>28938115.277441323</v>
      </c>
      <c r="K44" s="33">
        <f t="shared" si="6"/>
        <v>20521504.000000004</v>
      </c>
      <c r="L44" s="33">
        <f t="shared" si="7"/>
        <v>-12131999.99999994</v>
      </c>
      <c r="M44" s="32">
        <f t="shared" si="8"/>
        <v>19168559.999999907</v>
      </c>
      <c r="N44" s="34">
        <f t="shared" si="9"/>
        <v>2181041.6319084177</v>
      </c>
    </row>
    <row r="45" spans="1:14" x14ac:dyDescent="0.25">
      <c r="A45" s="33" t="s">
        <v>166</v>
      </c>
      <c r="B45" s="33" t="s">
        <v>167</v>
      </c>
      <c r="C45" s="35">
        <v>2014</v>
      </c>
      <c r="D45" s="33">
        <v>47120</v>
      </c>
      <c r="E45" s="33">
        <f t="shared" si="3"/>
        <v>4712000.0000000009</v>
      </c>
      <c r="F45" s="33">
        <f t="shared" si="4"/>
        <v>476383200.00000012</v>
      </c>
      <c r="G45">
        <v>1772.3146695618696</v>
      </c>
      <c r="H45" s="33">
        <f t="shared" si="1"/>
        <v>3747639.9285462722</v>
      </c>
      <c r="I45" s="33">
        <f t="shared" si="2"/>
        <v>5921271.0871031107</v>
      </c>
      <c r="J45" s="33">
        <f t="shared" si="5"/>
        <v>28396224.071453735</v>
      </c>
      <c r="K45" s="33">
        <f t="shared" si="6"/>
        <v>20011864.000000007</v>
      </c>
      <c r="L45" s="33">
        <f t="shared" si="7"/>
        <v>-12132000</v>
      </c>
      <c r="M45" s="32">
        <f t="shared" si="8"/>
        <v>19168560</v>
      </c>
      <c r="N45" s="34">
        <f t="shared" si="9"/>
        <v>2234854.5535388933</v>
      </c>
    </row>
    <row r="46" spans="1:14" x14ac:dyDescent="0.25">
      <c r="A46" s="37" t="s">
        <v>166</v>
      </c>
      <c r="B46" s="37" t="s">
        <v>167</v>
      </c>
      <c r="C46" s="38">
        <v>2015</v>
      </c>
      <c r="D46" s="37">
        <v>45920</v>
      </c>
      <c r="E46" s="37">
        <f t="shared" si="3"/>
        <v>4592000.0000000009</v>
      </c>
      <c r="F46" s="37">
        <f t="shared" si="4"/>
        <v>464251200.00000012</v>
      </c>
      <c r="G46" s="37">
        <v>1854.7632740381557</v>
      </c>
      <c r="H46" s="37">
        <f t="shared" si="1"/>
        <v>3921981.2503752192</v>
      </c>
      <c r="I46" s="37">
        <f t="shared" si="2"/>
        <v>6196730.3755928464</v>
      </c>
      <c r="J46" s="37">
        <f t="shared" si="5"/>
        <v>31756242.749624789</v>
      </c>
      <c r="K46" s="37">
        <f t="shared" si="6"/>
        <v>19502224.000000007</v>
      </c>
      <c r="L46" s="37">
        <v>-16176000</v>
      </c>
      <c r="M46" s="32">
        <f t="shared" si="8"/>
        <v>25558080</v>
      </c>
      <c r="N46" s="34">
        <f t="shared" si="9"/>
        <v>2809509.5360012837</v>
      </c>
    </row>
    <row r="47" spans="1:14" x14ac:dyDescent="0.25">
      <c r="A47" s="33"/>
      <c r="B47" s="33"/>
      <c r="C47" s="35">
        <v>2016</v>
      </c>
      <c r="D47" s="33"/>
      <c r="E47" s="33"/>
      <c r="F47" s="33">
        <f>F46+L46</f>
        <v>448075200.00000012</v>
      </c>
      <c r="G47">
        <v>1940.9058851333425</v>
      </c>
      <c r="H47" s="33">
        <f t="shared" si="1"/>
        <v>4104133.7171092224</v>
      </c>
      <c r="I47" s="33">
        <f t="shared" si="2"/>
        <v>6484531.2730325721</v>
      </c>
      <c r="J47" s="33">
        <f>J46+($J$45-$J$31)/COUNT(J31:J45)</f>
        <v>31172170.10052985</v>
      </c>
      <c r="K47" s="33">
        <f t="shared" si="6"/>
        <v>18822704.000000007</v>
      </c>
      <c r="L47" s="33">
        <f>-H47-J47+K47</f>
        <v>-16453599.817639068</v>
      </c>
      <c r="M47" s="32">
        <f t="shared" si="8"/>
        <v>25996687.711869728</v>
      </c>
      <c r="N47" s="34">
        <f t="shared" si="9"/>
        <v>3024519.8908309047</v>
      </c>
    </row>
    <row r="48" spans="1:14" x14ac:dyDescent="0.25">
      <c r="A48" s="33"/>
      <c r="B48" s="33"/>
      <c r="C48" s="35">
        <v>2017</v>
      </c>
      <c r="D48" s="33"/>
      <c r="E48" s="33"/>
      <c r="F48" s="33">
        <f t="shared" ref="F48:F81" si="10">F47+L47</f>
        <v>431621600.18236107</v>
      </c>
      <c r="G48">
        <v>2034.4301075210178</v>
      </c>
      <c r="H48" s="33">
        <f t="shared" si="1"/>
        <v>4301894.9364489792</v>
      </c>
      <c r="I48" s="33">
        <f t="shared" si="2"/>
        <v>6796993.9995893873</v>
      </c>
      <c r="J48" s="33">
        <f t="shared" ref="J48:J81" si="11">J47+($J$45-$J$31)/COUNT(J32:J46)</f>
        <v>30588097.45143491</v>
      </c>
      <c r="K48" s="33">
        <f t="shared" si="6"/>
        <v>18131522.611023616</v>
      </c>
      <c r="L48" s="33">
        <f t="shared" ref="L48:L81" si="12">-H48-J48+K48</f>
        <v>-16758469.776860271</v>
      </c>
      <c r="M48" s="32">
        <f t="shared" si="8"/>
        <v>26478382.247439228</v>
      </c>
      <c r="N48" s="34">
        <f t="shared" si="9"/>
        <v>3264753.3209315194</v>
      </c>
    </row>
    <row r="49" spans="1:14" x14ac:dyDescent="0.25">
      <c r="A49" s="33"/>
      <c r="B49" s="33"/>
      <c r="C49" s="35">
        <v>2018</v>
      </c>
      <c r="D49" s="33"/>
      <c r="E49" s="33"/>
      <c r="F49" s="33">
        <f t="shared" si="10"/>
        <v>414863130.40550077</v>
      </c>
      <c r="G49">
        <v>2132.9148055055707</v>
      </c>
      <c r="H49" s="33">
        <f t="shared" si="1"/>
        <v>4510145.3069144972</v>
      </c>
      <c r="I49" s="33">
        <f t="shared" si="2"/>
        <v>7126029.5849249056</v>
      </c>
      <c r="J49" s="33">
        <f t="shared" si="11"/>
        <v>30004024.802339971</v>
      </c>
      <c r="K49" s="33">
        <f t="shared" si="6"/>
        <v>17427534.271336913</v>
      </c>
      <c r="L49" s="33">
        <f t="shared" si="12"/>
        <v>-17086635.837917551</v>
      </c>
      <c r="M49" s="32">
        <f t="shared" si="8"/>
        <v>26996884.623909734</v>
      </c>
      <c r="N49" s="34">
        <f t="shared" si="9"/>
        <v>3527822.6914455211</v>
      </c>
    </row>
    <row r="50" spans="1:14" x14ac:dyDescent="0.25">
      <c r="A50" s="33"/>
      <c r="B50" s="33"/>
      <c r="C50" s="35">
        <v>2019</v>
      </c>
      <c r="D50" s="39"/>
      <c r="E50" s="33"/>
      <c r="F50" s="33">
        <f t="shared" si="10"/>
        <v>397776494.5675832</v>
      </c>
      <c r="G50">
        <v>2235.3787875510675</v>
      </c>
      <c r="H50" s="33">
        <f t="shared" si="1"/>
        <v>4726810.0544034289</v>
      </c>
      <c r="I50" s="33">
        <f t="shared" si="2"/>
        <v>7468359.885957418</v>
      </c>
      <c r="J50" s="33">
        <f t="shared" si="11"/>
        <v>29419952.153245032</v>
      </c>
      <c r="K50" s="33">
        <f t="shared" si="6"/>
        <v>16709760.360321721</v>
      </c>
      <c r="L50" s="33">
        <f t="shared" si="12"/>
        <v>-17437001.847326741</v>
      </c>
      <c r="M50" s="32">
        <f t="shared" si="8"/>
        <v>27550462.918776251</v>
      </c>
      <c r="N50" s="34">
        <f t="shared" si="9"/>
        <v>3813708.7298652111</v>
      </c>
    </row>
    <row r="51" spans="1:14" x14ac:dyDescent="0.25">
      <c r="A51" s="33"/>
      <c r="B51" s="33"/>
      <c r="C51" s="35">
        <v>2020</v>
      </c>
      <c r="D51" s="33"/>
      <c r="E51" s="33"/>
      <c r="F51" s="33">
        <f t="shared" si="10"/>
        <v>380339492.72025645</v>
      </c>
      <c r="G51">
        <v>2340.4509656157043</v>
      </c>
      <c r="H51" s="33">
        <f t="shared" si="1"/>
        <v>4948989.9509291966</v>
      </c>
      <c r="I51" s="33">
        <f t="shared" si="2"/>
        <v>7819404.1224681307</v>
      </c>
      <c r="J51" s="33">
        <f t="shared" si="11"/>
        <v>28835879.504150093</v>
      </c>
      <c r="K51" s="33">
        <f t="shared" si="6"/>
        <v>15977268.304480013</v>
      </c>
      <c r="L51" s="33">
        <f t="shared" si="12"/>
        <v>-17807601.150599275</v>
      </c>
      <c r="M51" s="32">
        <f t="shared" si="8"/>
        <v>28136009.817946855</v>
      </c>
      <c r="N51" s="34">
        <f t="shared" si="9"/>
        <v>4121514.5150525318</v>
      </c>
    </row>
    <row r="52" spans="1:14" x14ac:dyDescent="0.25">
      <c r="A52" s="33"/>
      <c r="B52" s="33"/>
      <c r="C52" s="35">
        <v>2021</v>
      </c>
      <c r="D52" s="33"/>
      <c r="E52" s="33"/>
      <c r="F52" s="33">
        <f t="shared" si="10"/>
        <v>362531891.56965715</v>
      </c>
      <c r="G52">
        <v>2452.1268346357929</v>
      </c>
      <c r="H52" s="33">
        <f t="shared" si="1"/>
        <v>5185133.6521480381</v>
      </c>
      <c r="I52" s="33">
        <f t="shared" si="2"/>
        <v>8192511.1703939009</v>
      </c>
      <c r="J52" s="33">
        <f t="shared" si="11"/>
        <v>28251806.855055153</v>
      </c>
      <c r="K52" s="33">
        <f t="shared" si="6"/>
        <v>15229208.145364331</v>
      </c>
      <c r="L52" s="33">
        <f t="shared" si="12"/>
        <v>-18207732.361838862</v>
      </c>
      <c r="M52" s="32">
        <f t="shared" si="8"/>
        <v>28768217.131705403</v>
      </c>
      <c r="N52" s="34">
        <f t="shared" si="9"/>
        <v>4461145.3230828019</v>
      </c>
    </row>
    <row r="53" spans="1:14" x14ac:dyDescent="0.25">
      <c r="A53" s="33"/>
      <c r="B53" s="33"/>
      <c r="C53" s="35">
        <v>2022</v>
      </c>
      <c r="D53" s="33"/>
      <c r="E53" s="33"/>
      <c r="F53" s="33">
        <f t="shared" si="10"/>
        <v>344324159.20781827</v>
      </c>
      <c r="G53">
        <v>2570.3075364418987</v>
      </c>
      <c r="H53" s="33">
        <f t="shared" si="1"/>
        <v>5435032.1179671306</v>
      </c>
      <c r="I53" s="33">
        <f t="shared" si="2"/>
        <v>8587350.7463880666</v>
      </c>
      <c r="J53" s="33">
        <f t="shared" si="11"/>
        <v>27667734.205960214</v>
      </c>
      <c r="K53" s="33">
        <f t="shared" ref="K53:K81" si="13">F53*$Y$7/$Y$2</f>
        <v>14464339.309155334</v>
      </c>
      <c r="L53" s="33">
        <f t="shared" si="12"/>
        <v>-18638427.014772009</v>
      </c>
      <c r="M53" s="32">
        <f t="shared" si="8"/>
        <v>29448714.683339775</v>
      </c>
      <c r="N53" s="34">
        <f t="shared" si="9"/>
        <v>4835085.6411994537</v>
      </c>
    </row>
    <row r="54" spans="1:14" x14ac:dyDescent="0.25">
      <c r="A54" s="33"/>
      <c r="B54" s="33"/>
      <c r="C54" s="35">
        <v>2023</v>
      </c>
      <c r="D54" s="33"/>
      <c r="E54" s="33"/>
      <c r="F54" s="33">
        <f t="shared" si="10"/>
        <v>325685732.19304627</v>
      </c>
      <c r="G54">
        <v>2697.7122740569785</v>
      </c>
      <c r="H54" s="33">
        <f t="shared" si="1"/>
        <v>5704435.2267786525</v>
      </c>
      <c r="I54" s="33">
        <f t="shared" si="2"/>
        <v>9013007.6583102718</v>
      </c>
      <c r="J54" s="33">
        <f t="shared" si="11"/>
        <v>27083661.556865275</v>
      </c>
      <c r="K54" s="33">
        <f t="shared" si="13"/>
        <v>13681377.889454676</v>
      </c>
      <c r="L54" s="33">
        <f t="shared" si="12"/>
        <v>-19106718.894189253</v>
      </c>
      <c r="M54" s="32">
        <f t="shared" si="8"/>
        <v>30188615.852819022</v>
      </c>
      <c r="N54" s="34">
        <f t="shared" si="9"/>
        <v>5252180.5353586227</v>
      </c>
    </row>
    <row r="55" spans="1:14" x14ac:dyDescent="0.25">
      <c r="A55" s="33"/>
      <c r="B55" s="33"/>
      <c r="C55" s="35">
        <v>2024</v>
      </c>
      <c r="D55" s="33"/>
      <c r="E55" s="33"/>
      <c r="F55" s="33">
        <f t="shared" si="10"/>
        <v>306579013.29885703</v>
      </c>
      <c r="G55">
        <v>2829.0228763414352</v>
      </c>
      <c r="H55" s="33">
        <f t="shared" si="1"/>
        <v>5982097.4639728768</v>
      </c>
      <c r="I55" s="33">
        <f t="shared" si="2"/>
        <v>9451713.9930771459</v>
      </c>
      <c r="J55" s="33">
        <f t="shared" si="11"/>
        <v>26499588.907770336</v>
      </c>
      <c r="K55" s="33">
        <f t="shared" si="13"/>
        <v>12878744.505244767</v>
      </c>
      <c r="L55" s="33">
        <f t="shared" si="12"/>
        <v>-19602941.866498448</v>
      </c>
      <c r="M55" s="32">
        <f t="shared" si="8"/>
        <v>30972648.149067551</v>
      </c>
      <c r="N55" s="34">
        <f t="shared" si="9"/>
        <v>5704180.4364641309</v>
      </c>
    </row>
    <row r="56" spans="1:14" x14ac:dyDescent="0.25">
      <c r="A56" s="33"/>
      <c r="B56" s="33"/>
      <c r="C56" s="35">
        <v>2025</v>
      </c>
      <c r="D56" s="33"/>
      <c r="E56" s="33"/>
      <c r="F56" s="33">
        <f t="shared" si="10"/>
        <v>286976071.43235856</v>
      </c>
      <c r="G56">
        <v>2966.5888211001447</v>
      </c>
      <c r="H56" s="33">
        <f t="shared" si="1"/>
        <v>6272986.9071626561</v>
      </c>
      <c r="I56" s="33">
        <f t="shared" si="2"/>
        <v>9911319.3133169971</v>
      </c>
      <c r="J56" s="33">
        <f t="shared" si="11"/>
        <v>25915516.258675396</v>
      </c>
      <c r="K56" s="33">
        <f t="shared" si="13"/>
        <v>12055265.829606598</v>
      </c>
      <c r="L56" s="33">
        <f t="shared" si="12"/>
        <v>-20133237.336231455</v>
      </c>
      <c r="M56" s="32">
        <f t="shared" si="8"/>
        <v>31810514.991245702</v>
      </c>
      <c r="N56" s="34">
        <f t="shared" si="9"/>
        <v>6199323.4982720995</v>
      </c>
    </row>
    <row r="57" spans="1:14" x14ac:dyDescent="0.25">
      <c r="A57" s="33"/>
      <c r="B57" s="33"/>
      <c r="C57" s="35">
        <v>2026</v>
      </c>
      <c r="D57" s="33"/>
      <c r="E57" s="33"/>
      <c r="F57" s="33">
        <f t="shared" si="10"/>
        <v>266842834.09612709</v>
      </c>
      <c r="G57">
        <v>3111.5357905083283</v>
      </c>
      <c r="H57" s="33">
        <f t="shared" si="1"/>
        <v>6579483.862474869</v>
      </c>
      <c r="I57" s="33">
        <f t="shared" si="2"/>
        <v>10395584.502710294</v>
      </c>
      <c r="J57" s="33">
        <f t="shared" si="11"/>
        <v>25331443.609580457</v>
      </c>
      <c r="K57" s="33">
        <f t="shared" si="13"/>
        <v>11209510.548034143</v>
      </c>
      <c r="L57" s="33">
        <f t="shared" si="12"/>
        <v>-20701416.924021184</v>
      </c>
      <c r="M57" s="32">
        <f t="shared" si="8"/>
        <v>32708238.739953473</v>
      </c>
      <c r="N57" s="34">
        <f t="shared" si="9"/>
        <v>6743875.7193113435</v>
      </c>
    </row>
    <row r="58" spans="1:14" x14ac:dyDescent="0.25">
      <c r="A58" s="33"/>
      <c r="B58" s="33"/>
      <c r="C58" s="35">
        <v>2027</v>
      </c>
      <c r="D58" s="33"/>
      <c r="E58" s="33"/>
      <c r="F58" s="33">
        <f t="shared" si="10"/>
        <v>246141417.17210591</v>
      </c>
      <c r="G58">
        <v>3259.3740962919683</v>
      </c>
      <c r="H58" s="33">
        <f t="shared" si="1"/>
        <v>6892094.6799773648</v>
      </c>
      <c r="I58" s="33">
        <f t="shared" si="2"/>
        <v>10889509.594364237</v>
      </c>
      <c r="J58" s="33">
        <f t="shared" si="11"/>
        <v>24747370.960485518</v>
      </c>
      <c r="K58" s="33">
        <f t="shared" si="13"/>
        <v>10339887.22779361</v>
      </c>
      <c r="L58" s="33">
        <f t="shared" si="12"/>
        <v>-21299578.412669271</v>
      </c>
      <c r="M58" s="32">
        <f t="shared" si="8"/>
        <v>33653333.892017446</v>
      </c>
      <c r="N58" s="34">
        <f t="shared" si="9"/>
        <v>7330780.0490805665</v>
      </c>
    </row>
    <row r="59" spans="1:14" x14ac:dyDescent="0.25">
      <c r="A59" s="33"/>
      <c r="B59" s="33"/>
      <c r="C59" s="35">
        <v>2028</v>
      </c>
      <c r="D59" s="33"/>
      <c r="E59" s="33"/>
      <c r="F59" s="33">
        <f t="shared" si="10"/>
        <v>224841838.75943664</v>
      </c>
      <c r="G59">
        <v>3416.4683890055899</v>
      </c>
      <c r="H59" s="33">
        <f t="shared" si="1"/>
        <v>7224277.7025699858</v>
      </c>
      <c r="I59" s="33">
        <f t="shared" si="2"/>
        <v>11414358.770060578</v>
      </c>
      <c r="J59" s="33">
        <f t="shared" si="11"/>
        <v>24163298.311390579</v>
      </c>
      <c r="K59" s="33">
        <f t="shared" si="13"/>
        <v>9445136.3918034378</v>
      </c>
      <c r="L59" s="33">
        <f t="shared" si="12"/>
        <v>-21942439.622157127</v>
      </c>
      <c r="M59" s="32">
        <f t="shared" si="8"/>
        <v>34669054.603008263</v>
      </c>
      <c r="N59" s="34">
        <f t="shared" si="9"/>
        <v>7979554.6501040682</v>
      </c>
    </row>
    <row r="60" spans="1:14" x14ac:dyDescent="0.25">
      <c r="A60" s="33"/>
      <c r="B60" s="33"/>
      <c r="C60" s="35">
        <v>2029</v>
      </c>
      <c r="D60" s="33"/>
      <c r="E60" s="33"/>
      <c r="F60" s="33">
        <f t="shared" si="10"/>
        <v>202899399.13727951</v>
      </c>
      <c r="G60">
        <v>3582.5852720301027</v>
      </c>
      <c r="H60" s="33">
        <f t="shared" si="1"/>
        <v>7575539.4024927281</v>
      </c>
      <c r="I60" s="33">
        <f t="shared" si="2"/>
        <v>11969352.255938511</v>
      </c>
      <c r="J60" s="33">
        <f t="shared" si="11"/>
        <v>23579225.66229564</v>
      </c>
      <c r="K60" s="33">
        <f t="shared" si="13"/>
        <v>8523380.2980813663</v>
      </c>
      <c r="L60" s="33">
        <f t="shared" si="12"/>
        <v>-22631384.766707003</v>
      </c>
      <c r="M60" s="32">
        <f t="shared" si="8"/>
        <v>35757587.931397066</v>
      </c>
      <c r="N60" s="34">
        <f t="shared" si="9"/>
        <v>8694753.9404992461</v>
      </c>
    </row>
    <row r="61" spans="1:14" x14ac:dyDescent="0.25">
      <c r="A61" s="33"/>
      <c r="B61" s="33"/>
      <c r="C61" s="35">
        <v>2030</v>
      </c>
      <c r="D61" s="33"/>
      <c r="E61" s="33"/>
      <c r="F61" s="33">
        <f t="shared" si="10"/>
        <v>180268014.37057251</v>
      </c>
      <c r="G61">
        <v>3754.6731052795503</v>
      </c>
      <c r="H61" s="33">
        <f t="shared" si="1"/>
        <v>7939426.9480729224</v>
      </c>
      <c r="I61" s="33">
        <f t="shared" si="2"/>
        <v>12544294.577955218</v>
      </c>
      <c r="J61" s="33">
        <f t="shared" si="11"/>
        <v>22995153.0132007</v>
      </c>
      <c r="K61" s="33">
        <f t="shared" si="13"/>
        <v>7572683.0566945747</v>
      </c>
      <c r="L61" s="33">
        <f t="shared" si="12"/>
        <v>-23361896.904579047</v>
      </c>
      <c r="M61" s="32">
        <f t="shared" si="8"/>
        <v>36911797.109234899</v>
      </c>
      <c r="N61" s="34">
        <f t="shared" si="9"/>
        <v>9473492.6751141865</v>
      </c>
    </row>
    <row r="62" spans="1:14" x14ac:dyDescent="0.25">
      <c r="A62" s="33"/>
      <c r="B62" s="33"/>
      <c r="C62" s="35">
        <v>2031</v>
      </c>
      <c r="D62" s="33"/>
      <c r="E62" s="33"/>
      <c r="F62" s="33">
        <f t="shared" si="10"/>
        <v>156906117.46599346</v>
      </c>
      <c r="G62">
        <v>3935.402225477143</v>
      </c>
      <c r="H62" s="33">
        <f t="shared" si="1"/>
        <v>8321586.8876907406</v>
      </c>
      <c r="I62" s="33">
        <f t="shared" si="2"/>
        <v>13148107.282551371</v>
      </c>
      <c r="J62" s="33">
        <f t="shared" si="11"/>
        <v>22411080.364105761</v>
      </c>
      <c r="K62" s="33">
        <f t="shared" si="13"/>
        <v>6591298.5250056814</v>
      </c>
      <c r="L62" s="33">
        <f t="shared" si="12"/>
        <v>-24141368.726790823</v>
      </c>
      <c r="M62" s="32">
        <f t="shared" si="8"/>
        <v>38143362.588329501</v>
      </c>
      <c r="N62" s="34">
        <f t="shared" si="9"/>
        <v>10328205.598520631</v>
      </c>
    </row>
    <row r="63" spans="1:14" x14ac:dyDescent="0.25">
      <c r="A63" s="33"/>
      <c r="B63" s="33"/>
      <c r="C63" s="35">
        <v>2032</v>
      </c>
      <c r="D63" s="33"/>
      <c r="E63" s="33"/>
      <c r="F63" s="33">
        <f t="shared" si="10"/>
        <v>132764748.73920265</v>
      </c>
      <c r="G63">
        <v>4125.2689051573216</v>
      </c>
      <c r="H63" s="33">
        <f t="shared" si="1"/>
        <v>8723068.6121780984</v>
      </c>
      <c r="I63" s="33">
        <f t="shared" si="2"/>
        <v>13782448.407241397</v>
      </c>
      <c r="J63" s="33">
        <f t="shared" si="11"/>
        <v>21827007.715010822</v>
      </c>
      <c r="K63" s="33">
        <f t="shared" si="13"/>
        <v>5577170.0088565154</v>
      </c>
      <c r="L63" s="33">
        <f t="shared" si="12"/>
        <v>-24972906.318332404</v>
      </c>
      <c r="M63" s="32">
        <f t="shared" si="8"/>
        <v>39457191.982965201</v>
      </c>
      <c r="N63" s="34">
        <f t="shared" si="9"/>
        <v>11266348.051804021</v>
      </c>
    </row>
    <row r="64" spans="1:14" x14ac:dyDescent="0.25">
      <c r="A64" s="33"/>
      <c r="B64" s="33"/>
      <c r="C64" s="35">
        <v>2033</v>
      </c>
      <c r="D64" s="33"/>
      <c r="E64" s="33"/>
      <c r="F64" s="33">
        <f t="shared" si="10"/>
        <v>107791842.42087024</v>
      </c>
      <c r="G64">
        <v>4324.3121218353126</v>
      </c>
      <c r="H64" s="33">
        <f t="shared" si="1"/>
        <v>9143954.5412626509</v>
      </c>
      <c r="I64" s="33">
        <f t="shared" si="2"/>
        <v>14447448.17519499</v>
      </c>
      <c r="J64" s="33">
        <f t="shared" si="11"/>
        <v>21242935.065915883</v>
      </c>
      <c r="K64" s="33">
        <f t="shared" si="13"/>
        <v>4528110.333941008</v>
      </c>
      <c r="L64" s="33">
        <f t="shared" si="12"/>
        <v>-25858779.273237523</v>
      </c>
      <c r="M64" s="32">
        <f t="shared" si="8"/>
        <v>40856871.251715288</v>
      </c>
      <c r="N64" s="34">
        <f t="shared" si="9"/>
        <v>12294557.891691837</v>
      </c>
    </row>
    <row r="65" spans="1:14" x14ac:dyDescent="0.25">
      <c r="A65" s="33"/>
      <c r="B65" s="33"/>
      <c r="C65" s="35">
        <v>2034</v>
      </c>
      <c r="D65" s="33"/>
      <c r="E65" s="33"/>
      <c r="F65" s="33">
        <f t="shared" si="10"/>
        <v>81933063.147632718</v>
      </c>
      <c r="G65">
        <v>4532.9138447069217</v>
      </c>
      <c r="H65" s="33">
        <f t="shared" si="1"/>
        <v>9585052.3661711607</v>
      </c>
      <c r="I65" s="33">
        <f t="shared" si="2"/>
        <v>15144382.738550434</v>
      </c>
      <c r="J65" s="33">
        <f t="shared" si="11"/>
        <v>20658862.416820943</v>
      </c>
      <c r="K65" s="33">
        <f t="shared" si="13"/>
        <v>3441836.9850444724</v>
      </c>
      <c r="L65" s="33">
        <f t="shared" si="12"/>
        <v>-26802077.79794763</v>
      </c>
      <c r="M65" s="32">
        <f t="shared" si="8"/>
        <v>42347282.920757256</v>
      </c>
      <c r="N65" s="34">
        <f t="shared" si="9"/>
        <v>13420912.182598313</v>
      </c>
    </row>
    <row r="66" spans="1:14" x14ac:dyDescent="0.25">
      <c r="A66" s="33"/>
      <c r="B66" s="33"/>
      <c r="C66" s="35">
        <v>2035</v>
      </c>
      <c r="D66" s="33"/>
      <c r="E66" s="33"/>
      <c r="F66" s="33">
        <f t="shared" si="10"/>
        <v>55130985.349685088</v>
      </c>
      <c r="G66">
        <v>4751.6379535712895</v>
      </c>
      <c r="H66" s="33">
        <f t="shared" si="1"/>
        <v>10047554.436369814</v>
      </c>
      <c r="I66" s="33">
        <f t="shared" si="2"/>
        <v>15875136.009464307</v>
      </c>
      <c r="J66" s="33">
        <f t="shared" si="11"/>
        <v>20074789.767726004</v>
      </c>
      <c r="K66" s="33">
        <f t="shared" si="13"/>
        <v>2315937.6338290069</v>
      </c>
      <c r="L66" s="33">
        <f t="shared" si="12"/>
        <v>-27806406.570266813</v>
      </c>
      <c r="M66" s="32">
        <f t="shared" si="8"/>
        <v>43934122.381021567</v>
      </c>
      <c r="N66" s="34">
        <f t="shared" si="9"/>
        <v>14654586.085548583</v>
      </c>
    </row>
    <row r="67" spans="1:14" x14ac:dyDescent="0.25">
      <c r="A67" s="33"/>
      <c r="B67" s="33"/>
      <c r="C67" s="35">
        <v>2036</v>
      </c>
      <c r="D67" s="33"/>
      <c r="E67" s="33"/>
      <c r="F67" s="33">
        <f t="shared" si="10"/>
        <v>27324578.779418275</v>
      </c>
      <c r="G67">
        <v>4981.3060551572598</v>
      </c>
      <c r="H67" s="33">
        <f t="shared" ref="H67:H81" si="14">G67*$Y$1</f>
        <v>10533198.076632511</v>
      </c>
      <c r="I67" s="33">
        <f t="shared" ref="I67:I81" si="15">H67*$Y$8</f>
        <v>16642452.961079368</v>
      </c>
      <c r="J67" s="33">
        <f t="shared" si="11"/>
        <v>19490717.118631065</v>
      </c>
      <c r="K67" s="33">
        <f t="shared" si="13"/>
        <v>1147848.5269652761</v>
      </c>
      <c r="L67" s="33">
        <f t="shared" si="12"/>
        <v>-28876066.6682983</v>
      </c>
      <c r="M67" s="32">
        <f t="shared" si="8"/>
        <v>45624185.335911319</v>
      </c>
      <c r="N67" s="34">
        <f t="shared" si="9"/>
        <v>16006192.999904236</v>
      </c>
    </row>
    <row r="68" spans="1:14" x14ac:dyDescent="0.25">
      <c r="A68" s="33"/>
      <c r="B68" s="33"/>
      <c r="C68" s="35">
        <v>2037</v>
      </c>
      <c r="D68" s="33"/>
      <c r="E68" s="33"/>
      <c r="F68" s="33">
        <f t="shared" si="10"/>
        <v>-1551487.8888800256</v>
      </c>
      <c r="G68">
        <v>5222.2775483966461</v>
      </c>
      <c r="H68" s="33">
        <f t="shared" si="14"/>
        <v>11042743.252336884</v>
      </c>
      <c r="I68" s="33">
        <f t="shared" si="15"/>
        <v>17447534.338692278</v>
      </c>
      <c r="J68" s="33">
        <f t="shared" si="11"/>
        <v>18906644.469536126</v>
      </c>
      <c r="K68" s="33">
        <f t="shared" si="13"/>
        <v>-65174.768190637675</v>
      </c>
      <c r="L68" s="33">
        <f t="shared" si="12"/>
        <v>-30014562.490063645</v>
      </c>
      <c r="M68" s="32">
        <f t="shared" si="8"/>
        <v>47423008.734300561</v>
      </c>
      <c r="N68" s="34">
        <f t="shared" si="9"/>
        <v>17485503.02828896</v>
      </c>
    </row>
    <row r="69" spans="1:14" x14ac:dyDescent="0.25">
      <c r="A69" s="33"/>
      <c r="B69" s="33"/>
      <c r="C69" s="35">
        <v>2038</v>
      </c>
      <c r="D69" s="33"/>
      <c r="E69" s="33"/>
      <c r="F69" s="33">
        <f t="shared" si="10"/>
        <v>-31566050.378943671</v>
      </c>
      <c r="G69">
        <v>5474.9677662005461</v>
      </c>
      <c r="H69" s="33">
        <f t="shared" si="14"/>
        <v>11577068.203802221</v>
      </c>
      <c r="I69" s="33">
        <f t="shared" si="15"/>
        <v>18291767.762007508</v>
      </c>
      <c r="J69" s="33">
        <f t="shared" si="11"/>
        <v>18322571.820441186</v>
      </c>
      <c r="K69" s="33">
        <f t="shared" si="13"/>
        <v>-1326023.896729711</v>
      </c>
      <c r="L69" s="33">
        <f t="shared" si="12"/>
        <v>-31225663.920973118</v>
      </c>
      <c r="M69" s="32">
        <f t="shared" si="8"/>
        <v>49336548.995137528</v>
      </c>
      <c r="N69" s="34">
        <f t="shared" si="9"/>
        <v>19102992.283312291</v>
      </c>
    </row>
    <row r="70" spans="1:14" x14ac:dyDescent="0.25">
      <c r="A70" s="33"/>
      <c r="B70" s="33"/>
      <c r="C70" s="35">
        <v>2039</v>
      </c>
      <c r="D70" s="33"/>
      <c r="E70" s="33"/>
      <c r="F70" s="33">
        <f t="shared" si="10"/>
        <v>-62791714.299916789</v>
      </c>
      <c r="G70">
        <v>5739.4606239665973</v>
      </c>
      <c r="H70" s="33">
        <f t="shared" si="14"/>
        <v>12136350.373951159</v>
      </c>
      <c r="I70" s="33">
        <f t="shared" si="15"/>
        <v>19175433.590842832</v>
      </c>
      <c r="J70" s="33">
        <f t="shared" si="11"/>
        <v>17738499.171346247</v>
      </c>
      <c r="K70" s="33">
        <f t="shared" si="13"/>
        <v>-2637748.8687610943</v>
      </c>
      <c r="L70" s="33">
        <f t="shared" si="12"/>
        <v>-32512598.414058499</v>
      </c>
      <c r="M70" s="32">
        <f t="shared" si="8"/>
        <v>51369905.494212434</v>
      </c>
      <c r="N70" s="34">
        <f t="shared" si="9"/>
        <v>20868495.783024181</v>
      </c>
    </row>
    <row r="71" spans="1:14" x14ac:dyDescent="0.25">
      <c r="A71" s="33"/>
      <c r="B71" s="33"/>
      <c r="C71" s="35">
        <v>2040</v>
      </c>
      <c r="D71" s="33"/>
      <c r="E71" s="33"/>
      <c r="F71" s="33">
        <f t="shared" si="10"/>
        <v>-95304312.713975281</v>
      </c>
      <c r="G71">
        <v>6016.5932397466995</v>
      </c>
      <c r="H71" s="33">
        <f t="shared" si="14"/>
        <v>12722359.886955267</v>
      </c>
      <c r="I71" s="33">
        <f t="shared" si="15"/>
        <v>20101328.621389322</v>
      </c>
      <c r="J71" s="33">
        <f t="shared" si="11"/>
        <v>17154426.522251308</v>
      </c>
      <c r="K71" s="33">
        <f t="shared" si="13"/>
        <v>-4003535.2729599709</v>
      </c>
      <c r="L71" s="33">
        <f t="shared" si="12"/>
        <v>-33880321.682166547</v>
      </c>
      <c r="M71" s="32">
        <f t="shared" si="8"/>
        <v>53530908.257823147</v>
      </c>
      <c r="N71" s="34">
        <f t="shared" si="9"/>
        <v>22794937.534571934</v>
      </c>
    </row>
    <row r="72" spans="1:14" x14ac:dyDescent="0.25">
      <c r="A72" s="33"/>
      <c r="B72" s="33"/>
      <c r="C72" s="35">
        <v>2041</v>
      </c>
      <c r="D72" s="33"/>
      <c r="E72" s="33"/>
      <c r="F72" s="33">
        <f t="shared" si="10"/>
        <v>-129184634.39614183</v>
      </c>
      <c r="G72">
        <v>6306.9724202520401</v>
      </c>
      <c r="H72" s="33">
        <f t="shared" si="14"/>
        <v>13336379.863187468</v>
      </c>
      <c r="I72" s="33">
        <f t="shared" si="15"/>
        <v>21071480.183836199</v>
      </c>
      <c r="J72" s="33">
        <f t="shared" si="11"/>
        <v>16570353.873156369</v>
      </c>
      <c r="K72" s="33">
        <f t="shared" si="13"/>
        <v>-5426776.8771554343</v>
      </c>
      <c r="L72" s="33">
        <f t="shared" si="12"/>
        <v>-35333510.613499269</v>
      </c>
      <c r="M72" s="32">
        <f t="shared" si="8"/>
        <v>55826946.769328848</v>
      </c>
      <c r="N72" s="34">
        <f t="shared" si="9"/>
        <v>24895041.206487037</v>
      </c>
    </row>
    <row r="73" spans="1:14" x14ac:dyDescent="0.25">
      <c r="A73" s="33"/>
      <c r="B73" s="33"/>
      <c r="C73" s="35">
        <v>2042</v>
      </c>
      <c r="D73" s="33"/>
      <c r="E73" s="33"/>
      <c r="F73" s="33">
        <f t="shared" si="10"/>
        <v>-164518145.00964111</v>
      </c>
      <c r="G73">
        <v>6611.1187331767378</v>
      </c>
      <c r="H73" s="33">
        <f t="shared" si="14"/>
        <v>13979511.066699143</v>
      </c>
      <c r="I73" s="33">
        <f t="shared" si="15"/>
        <v>22087627.485384647</v>
      </c>
      <c r="J73" s="33">
        <f t="shared" si="11"/>
        <v>15986281.22406143</v>
      </c>
      <c r="K73" s="33">
        <f t="shared" si="13"/>
        <v>-6911063.9154890794</v>
      </c>
      <c r="L73" s="33">
        <f t="shared" si="12"/>
        <v>-36876856.206249654</v>
      </c>
      <c r="M73" s="32">
        <f t="shared" si="8"/>
        <v>58265432.805874459</v>
      </c>
      <c r="N73" s="34">
        <f t="shared" si="9"/>
        <v>27181736.254872225</v>
      </c>
    </row>
    <row r="74" spans="1:14" x14ac:dyDescent="0.25">
      <c r="A74" s="33"/>
      <c r="B74" s="33"/>
      <c r="C74" s="35">
        <v>2043</v>
      </c>
      <c r="D74" s="33"/>
      <c r="E74" s="33"/>
      <c r="F74" s="33">
        <f t="shared" si="10"/>
        <v>-201395001.21589077</v>
      </c>
      <c r="G74">
        <v>6930.241312789125</v>
      </c>
      <c r="H74" s="33">
        <f t="shared" si="14"/>
        <v>14654310.266861336</v>
      </c>
      <c r="I74" s="33">
        <f t="shared" si="15"/>
        <v>23153810.221640911</v>
      </c>
      <c r="J74" s="33">
        <f t="shared" si="11"/>
        <v>15402208.57496649</v>
      </c>
      <c r="K74" s="33">
        <f t="shared" si="13"/>
        <v>-8460183.6811462715</v>
      </c>
      <c r="L74" s="33">
        <f t="shared" si="12"/>
        <v>-38516702.522974096</v>
      </c>
      <c r="M74" s="32">
        <f t="shared" si="8"/>
        <v>60856389.986299075</v>
      </c>
      <c r="N74" s="34">
        <f t="shared" si="9"/>
        <v>29671048.243260447</v>
      </c>
    </row>
    <row r="75" spans="1:14" x14ac:dyDescent="0.25">
      <c r="A75" s="33"/>
      <c r="B75" s="33"/>
      <c r="C75" s="35">
        <v>2044</v>
      </c>
      <c r="D75" s="33"/>
      <c r="E75" s="33"/>
      <c r="F75" s="33">
        <f t="shared" si="10"/>
        <v>-239911703.73886487</v>
      </c>
      <c r="G75">
        <v>7264.8013390215137</v>
      </c>
      <c r="H75" s="33">
        <f t="shared" si="14"/>
        <v>15361752.649603641</v>
      </c>
      <c r="I75" s="33">
        <f t="shared" si="15"/>
        <v>24271569.186373752</v>
      </c>
      <c r="J75" s="33">
        <f t="shared" si="11"/>
        <v>14818135.925871551</v>
      </c>
      <c r="K75" s="33">
        <f t="shared" si="13"/>
        <v>-10078189.968140051</v>
      </c>
      <c r="L75" s="33">
        <f t="shared" si="12"/>
        <v>-40258078.543615244</v>
      </c>
      <c r="M75" s="32">
        <f t="shared" si="8"/>
        <v>63607764.09891209</v>
      </c>
      <c r="N75" s="34">
        <f t="shared" si="9"/>
        <v>32376751.035318922</v>
      </c>
    </row>
    <row r="76" spans="1:14" x14ac:dyDescent="0.25">
      <c r="A76" s="33"/>
      <c r="B76" s="33"/>
      <c r="C76" s="35">
        <v>2045</v>
      </c>
      <c r="D76" s="33"/>
      <c r="E76" s="33"/>
      <c r="F76" s="33">
        <f t="shared" si="10"/>
        <v>-280169782.28248012</v>
      </c>
      <c r="G76">
        <v>7615.3466585158876</v>
      </c>
      <c r="H76" s="33">
        <f t="shared" si="14"/>
        <v>16102996.661552651</v>
      </c>
      <c r="I76" s="33">
        <f t="shared" si="15"/>
        <v>25442734.725253191</v>
      </c>
      <c r="J76" s="33">
        <f t="shared" si="11"/>
        <v>14234063.276776612</v>
      </c>
      <c r="K76" s="33">
        <f t="shared" si="13"/>
        <v>-11769347.827435145</v>
      </c>
      <c r="L76" s="33">
        <f t="shared" si="12"/>
        <v>-42106407.765764408</v>
      </c>
      <c r="M76" s="32">
        <f t="shared" si="8"/>
        <v>66528124.269907765</v>
      </c>
      <c r="N76" s="34">
        <f t="shared" si="9"/>
        <v>35313315.304630138</v>
      </c>
    </row>
    <row r="77" spans="1:14" x14ac:dyDescent="0.25">
      <c r="A77" s="33"/>
      <c r="B77" s="33"/>
      <c r="C77" s="35">
        <v>2046</v>
      </c>
      <c r="D77" s="33"/>
      <c r="E77" s="33"/>
      <c r="F77" s="33">
        <f t="shared" si="10"/>
        <v>-322276190.04824454</v>
      </c>
      <c r="G77">
        <v>7982.9158720621444</v>
      </c>
      <c r="H77" s="33">
        <f t="shared" si="14"/>
        <v>16880238.471287735</v>
      </c>
      <c r="I77" s="33">
        <f t="shared" si="15"/>
        <v>26670776.784634624</v>
      </c>
      <c r="J77" s="33">
        <f t="shared" si="11"/>
        <v>13649990.627681673</v>
      </c>
      <c r="K77" s="33">
        <f t="shared" si="13"/>
        <v>-13538150.139811026</v>
      </c>
      <c r="L77" s="33">
        <f t="shared" si="12"/>
        <v>-44068379.238780431</v>
      </c>
      <c r="M77" s="32">
        <f t="shared" si="8"/>
        <v>69628039.19727309</v>
      </c>
      <c r="N77" s="34">
        <f t="shared" si="9"/>
        <v>38497513.468636729</v>
      </c>
    </row>
    <row r="78" spans="1:14" x14ac:dyDescent="0.25">
      <c r="A78" s="33"/>
      <c r="B78" s="33"/>
      <c r="C78" s="35">
        <v>2047</v>
      </c>
      <c r="D78" s="33"/>
      <c r="E78" s="33"/>
      <c r="F78" s="33">
        <f t="shared" si="10"/>
        <v>-366344569.28702497</v>
      </c>
      <c r="G78">
        <v>8368.2960302206302</v>
      </c>
      <c r="H78" s="33">
        <f t="shared" si="14"/>
        <v>17695142.332993768</v>
      </c>
      <c r="I78" s="33">
        <f t="shared" si="15"/>
        <v>27958324.886130154</v>
      </c>
      <c r="J78" s="33">
        <f t="shared" si="11"/>
        <v>13065917.978586733</v>
      </c>
      <c r="K78" s="33">
        <f t="shared" si="13"/>
        <v>-15389370.779050397</v>
      </c>
      <c r="L78" s="33">
        <f t="shared" si="12"/>
        <v>-46150431.090630896</v>
      </c>
      <c r="M78" s="32">
        <f t="shared" si="8"/>
        <v>72917681.123196825</v>
      </c>
      <c r="N78" s="34">
        <f t="shared" si="9"/>
        <v>41945522.455904119</v>
      </c>
    </row>
    <row r="79" spans="1:14" x14ac:dyDescent="0.25">
      <c r="A79" s="33"/>
      <c r="B79" s="33"/>
      <c r="C79" s="35">
        <v>2048</v>
      </c>
      <c r="D79" s="33"/>
      <c r="E79" s="33"/>
      <c r="F79" s="33">
        <f t="shared" si="10"/>
        <v>-412495000.37765586</v>
      </c>
      <c r="G79">
        <v>8772.2970444736511</v>
      </c>
      <c r="H79" s="33">
        <f t="shared" si="14"/>
        <v>18549420.841314245</v>
      </c>
      <c r="I79" s="33">
        <f t="shared" si="15"/>
        <v>29308084.929276507</v>
      </c>
      <c r="J79" s="33">
        <f t="shared" si="11"/>
        <v>12481845.329491794</v>
      </c>
      <c r="K79" s="33">
        <f t="shared" si="13"/>
        <v>-17328054.071255237</v>
      </c>
      <c r="L79" s="33">
        <f t="shared" si="12"/>
        <v>-48359320.242061272</v>
      </c>
      <c r="M79" s="32">
        <f t="shared" si="8"/>
        <v>76407725.982456818</v>
      </c>
      <c r="N79" s="34">
        <f t="shared" si="9"/>
        <v>45673903.764513955</v>
      </c>
    </row>
    <row r="80" spans="1:14" x14ac:dyDescent="0.25">
      <c r="A80" s="33"/>
      <c r="B80" s="33"/>
      <c r="C80" s="35">
        <v>2049</v>
      </c>
      <c r="D80" s="33"/>
      <c r="E80" s="33"/>
      <c r="F80" s="33">
        <f t="shared" si="10"/>
        <v>-460854320.61971712</v>
      </c>
      <c r="G80">
        <v>9195.8182864348182</v>
      </c>
      <c r="H80" s="33">
        <f t="shared" si="14"/>
        <v>19444975.758406673</v>
      </c>
      <c r="I80" s="33">
        <f t="shared" si="15"/>
        <v>30723061.698282544</v>
      </c>
      <c r="J80" s="33">
        <f t="shared" si="11"/>
        <v>11897772.680396855</v>
      </c>
      <c r="K80" s="33">
        <f t="shared" si="13"/>
        <v>-19359528.18666606</v>
      </c>
      <c r="L80" s="33">
        <f t="shared" si="12"/>
        <v>-50702276.625469588</v>
      </c>
      <c r="M80" s="32">
        <f t="shared" si="8"/>
        <v>80109597.068241954</v>
      </c>
      <c r="N80" s="34">
        <f t="shared" si="9"/>
        <v>49699826.932827704</v>
      </c>
    </row>
    <row r="81" spans="1:14" x14ac:dyDescent="0.25">
      <c r="A81" s="33"/>
      <c r="B81" s="33"/>
      <c r="C81" s="35">
        <v>2050</v>
      </c>
      <c r="D81" s="33"/>
      <c r="E81" s="33"/>
      <c r="F81" s="33">
        <f t="shared" si="10"/>
        <v>-511556597.24518669</v>
      </c>
      <c r="G81">
        <v>9639.8111280463181</v>
      </c>
      <c r="H81" s="33">
        <f t="shared" si="14"/>
        <v>20383818.803486988</v>
      </c>
      <c r="I81" s="33">
        <f t="shared" si="15"/>
        <v>32206433.709509443</v>
      </c>
      <c r="J81" s="33">
        <f t="shared" si="11"/>
        <v>11313700.031301916</v>
      </c>
      <c r="K81" s="33">
        <f t="shared" si="13"/>
        <v>-21489425.009894241</v>
      </c>
      <c r="L81" s="33">
        <f t="shared" si="12"/>
        <v>-53186943.844683141</v>
      </c>
      <c r="M81" s="32">
        <f t="shared" si="8"/>
        <v>84035371.274599358</v>
      </c>
      <c r="N81" s="34">
        <f t="shared" si="9"/>
        <v>54040879.037672997</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2"/>
  <sheetViews>
    <sheetView zoomScaleNormal="100" workbookViewId="0"/>
  </sheetViews>
  <sheetFormatPr defaultRowHeight="15" x14ac:dyDescent="0.25"/>
  <cols>
    <col min="1" max="1" width="9" bestFit="1" customWidth="1"/>
    <col min="2" max="2" width="5.28515625" bestFit="1" customWidth="1"/>
    <col min="3" max="3" width="9.5703125" bestFit="1" customWidth="1"/>
    <col min="4" max="4" width="16.28515625" bestFit="1" customWidth="1"/>
    <col min="5" max="5" width="14.7109375" bestFit="1" customWidth="1"/>
    <col min="6" max="6" width="16.7109375" bestFit="1" customWidth="1"/>
    <col min="7" max="7" width="14.7109375" bestFit="1" customWidth="1"/>
    <col min="8" max="8" width="24.85546875" style="34" bestFit="1" customWidth="1"/>
    <col min="9" max="9" width="24.85546875" style="34" customWidth="1"/>
    <col min="10" max="10" width="28.85546875" style="34" bestFit="1" customWidth="1"/>
    <col min="11" max="11" width="24.28515625" style="34" bestFit="1" customWidth="1"/>
    <col min="12" max="12" width="18.7109375" bestFit="1" customWidth="1"/>
    <col min="13" max="13" width="16.140625" bestFit="1" customWidth="1"/>
    <col min="14" max="14" width="28.5703125" style="34" bestFit="1" customWidth="1"/>
    <col min="15" max="15" width="14.28515625" style="34" customWidth="1"/>
    <col min="24" max="24" width="19.28515625" bestFit="1" customWidth="1"/>
    <col min="25" max="25" width="12.42578125" bestFit="1" customWidth="1"/>
  </cols>
  <sheetData>
    <row r="1" spans="1:31" x14ac:dyDescent="0.25">
      <c r="A1" s="33" t="s">
        <v>137</v>
      </c>
      <c r="B1" s="33" t="s">
        <v>138</v>
      </c>
      <c r="C1" s="33" t="s">
        <v>0</v>
      </c>
      <c r="D1" s="33" t="s">
        <v>139</v>
      </c>
      <c r="E1" s="33" t="s">
        <v>140</v>
      </c>
      <c r="F1" s="33" t="s">
        <v>141</v>
      </c>
      <c r="G1" s="33" t="s">
        <v>142</v>
      </c>
      <c r="H1" s="33" t="s">
        <v>143</v>
      </c>
      <c r="I1" s="33" t="s">
        <v>144</v>
      </c>
      <c r="J1" s="33" t="s">
        <v>145</v>
      </c>
      <c r="K1" s="33" t="s">
        <v>146</v>
      </c>
      <c r="L1" s="33" t="s">
        <v>147</v>
      </c>
      <c r="M1" s="33" t="s">
        <v>148</v>
      </c>
      <c r="N1" s="34" t="s">
        <v>171</v>
      </c>
      <c r="X1" t="s">
        <v>130</v>
      </c>
      <c r="Y1">
        <f>'06_CT Wood Emissions'!Y1</f>
        <v>2114.54545454545</v>
      </c>
      <c r="Z1" t="s">
        <v>149</v>
      </c>
      <c r="AA1" t="s">
        <v>150</v>
      </c>
      <c r="AB1" s="32"/>
      <c r="AC1" s="32"/>
      <c r="AD1" s="32"/>
      <c r="AE1" s="32"/>
    </row>
    <row r="2" spans="1:31" x14ac:dyDescent="0.25">
      <c r="A2" s="33"/>
      <c r="B2" s="33"/>
      <c r="C2" s="35">
        <v>1971</v>
      </c>
      <c r="D2" s="33"/>
      <c r="E2" s="33"/>
      <c r="F2" s="33"/>
      <c r="G2">
        <f t="array" ref="G2:G81">TRANSPOSE('03_Consumption Forecast'!D71:CE71 +'03_Consumption Forecast'!D80:CE80)</f>
        <v>829.98931596091211</v>
      </c>
      <c r="H2" s="33">
        <f>G2*$Y$1</f>
        <v>1755050.1353864339</v>
      </c>
      <c r="I2" s="33">
        <f t="shared" ref="I2:I33" si="0">H2*$Y$7</f>
        <v>2772979.2139105657</v>
      </c>
      <c r="J2" s="33"/>
      <c r="K2" s="36"/>
      <c r="L2" s="33"/>
      <c r="M2" s="32"/>
      <c r="N2" s="34">
        <f t="shared" ref="N2:N19" si="1">0.27*I2</f>
        <v>748704.38775585277</v>
      </c>
      <c r="P2" s="32"/>
      <c r="Q2" s="32"/>
      <c r="R2" s="32"/>
      <c r="S2" s="32"/>
      <c r="T2" s="32"/>
      <c r="U2" s="32"/>
      <c r="V2" s="32"/>
      <c r="W2" s="32"/>
      <c r="X2" s="32" t="s">
        <v>151</v>
      </c>
      <c r="Y2" s="32">
        <f>'06_CT Wood Emissions'!Y2</f>
        <v>101.10000000000001</v>
      </c>
      <c r="Z2" s="32" t="s">
        <v>152</v>
      </c>
      <c r="AA2" s="32" t="s">
        <v>153</v>
      </c>
    </row>
    <row r="3" spans="1:31" x14ac:dyDescent="0.25">
      <c r="A3" s="33"/>
      <c r="B3" s="33"/>
      <c r="C3" s="35">
        <v>1972</v>
      </c>
      <c r="D3" s="33"/>
      <c r="E3" s="33"/>
      <c r="F3" s="33"/>
      <c r="G3">
        <v>845.34931596091212</v>
      </c>
      <c r="H3" s="33">
        <f t="shared" ref="H3:H66" si="2">G3*$Y$1</f>
        <v>1787529.5535682521</v>
      </c>
      <c r="I3" s="33">
        <f t="shared" si="0"/>
        <v>2824296.6946378383</v>
      </c>
      <c r="J3" s="33"/>
      <c r="K3" s="36"/>
      <c r="L3" s="33"/>
      <c r="M3" s="32"/>
      <c r="N3" s="34">
        <f t="shared" si="1"/>
        <v>762560.10755221639</v>
      </c>
      <c r="P3" s="32"/>
      <c r="Q3" s="32"/>
      <c r="R3" s="32"/>
      <c r="S3" s="32"/>
      <c r="T3" s="32"/>
      <c r="U3" s="32"/>
      <c r="V3" s="32"/>
      <c r="W3" s="32"/>
      <c r="X3" s="32" t="s">
        <v>154</v>
      </c>
      <c r="Y3" s="32">
        <f>'06_CT Wood Emissions'!Y3</f>
        <v>0.75</v>
      </c>
      <c r="Z3" s="32" t="s">
        <v>155</v>
      </c>
      <c r="AA3" s="32" t="s">
        <v>156</v>
      </c>
    </row>
    <row r="4" spans="1:31" x14ac:dyDescent="0.25">
      <c r="A4" s="33"/>
      <c r="B4" s="33"/>
      <c r="C4" s="35">
        <v>1973</v>
      </c>
      <c r="D4" s="33"/>
      <c r="E4" s="33"/>
      <c r="F4" s="33"/>
      <c r="G4">
        <v>860.70931596091202</v>
      </c>
      <c r="H4" s="33">
        <f t="shared" si="2"/>
        <v>1820008.9717500701</v>
      </c>
      <c r="I4" s="33">
        <f t="shared" si="0"/>
        <v>2875614.1753651109</v>
      </c>
      <c r="J4" s="33"/>
      <c r="K4" s="36"/>
      <c r="L4" s="33"/>
      <c r="N4" s="34">
        <f t="shared" si="1"/>
        <v>776415.82734858</v>
      </c>
      <c r="P4" s="32"/>
      <c r="Q4" s="32"/>
      <c r="R4" s="32"/>
      <c r="S4" s="32"/>
      <c r="T4" s="32"/>
      <c r="U4" s="32"/>
      <c r="V4" s="32"/>
      <c r="W4" s="32"/>
      <c r="X4" s="32" t="s">
        <v>157</v>
      </c>
      <c r="Y4" s="32">
        <f>Y1*Y7</f>
        <v>3340.9818181818109</v>
      </c>
      <c r="Z4" s="32" t="s">
        <v>158</v>
      </c>
      <c r="AA4" s="32"/>
    </row>
    <row r="5" spans="1:31" x14ac:dyDescent="0.25">
      <c r="A5" s="33"/>
      <c r="B5" s="33"/>
      <c r="C5" s="35">
        <v>1974</v>
      </c>
      <c r="D5" s="33"/>
      <c r="E5" s="33"/>
      <c r="F5" s="33"/>
      <c r="G5">
        <v>876.06931596091204</v>
      </c>
      <c r="H5" s="33">
        <f t="shared" si="2"/>
        <v>1852488.3899318881</v>
      </c>
      <c r="I5" s="33">
        <f t="shared" si="0"/>
        <v>2926931.6560923834</v>
      </c>
      <c r="J5" s="33"/>
      <c r="K5" s="36"/>
      <c r="L5" s="33"/>
      <c r="N5" s="34">
        <f t="shared" si="1"/>
        <v>790271.54714494362</v>
      </c>
      <c r="P5" s="32"/>
      <c r="Q5" s="32"/>
      <c r="R5" s="32"/>
      <c r="S5" s="32"/>
      <c r="T5" s="32"/>
      <c r="U5" s="32"/>
      <c r="V5" s="32"/>
      <c r="W5" s="32"/>
      <c r="X5" s="32"/>
      <c r="Y5" s="32"/>
      <c r="Z5" s="32"/>
      <c r="AA5" s="32"/>
    </row>
    <row r="6" spans="1:31" x14ac:dyDescent="0.25">
      <c r="A6" s="33"/>
      <c r="B6" s="33"/>
      <c r="C6" s="35">
        <v>1975</v>
      </c>
      <c r="D6" s="33"/>
      <c r="E6" s="33"/>
      <c r="F6" s="33"/>
      <c r="G6">
        <v>891.42931596091205</v>
      </c>
      <c r="H6" s="33">
        <f>G6*$Y$1</f>
        <v>1884967.8081137063</v>
      </c>
      <c r="I6" s="33">
        <f t="shared" si="0"/>
        <v>2978249.136819656</v>
      </c>
      <c r="J6" s="33"/>
      <c r="K6" s="36"/>
      <c r="L6" s="33"/>
      <c r="N6" s="34">
        <f t="shared" si="1"/>
        <v>804127.26694130723</v>
      </c>
      <c r="X6" t="s">
        <v>159</v>
      </c>
      <c r="Y6">
        <f>Y18*(1+Y19)</f>
        <v>4.2470000000000008</v>
      </c>
      <c r="Z6" t="s">
        <v>160</v>
      </c>
    </row>
    <row r="7" spans="1:31" x14ac:dyDescent="0.25">
      <c r="A7" s="33"/>
      <c r="B7" s="33"/>
      <c r="C7" s="35">
        <v>1976</v>
      </c>
      <c r="D7" s="33"/>
      <c r="E7" s="33"/>
      <c r="F7" s="33"/>
      <c r="G7">
        <v>907.7493159609121</v>
      </c>
      <c r="H7" s="33">
        <f t="shared" si="2"/>
        <v>1919477.1899318881</v>
      </c>
      <c r="I7" s="33">
        <f t="shared" si="0"/>
        <v>3032773.9600923834</v>
      </c>
      <c r="J7" s="33"/>
      <c r="K7" s="36"/>
      <c r="L7" s="33"/>
      <c r="N7" s="34">
        <f t="shared" si="1"/>
        <v>818848.96922494355</v>
      </c>
      <c r="X7" t="s">
        <v>172</v>
      </c>
      <c r="Y7">
        <v>1.58</v>
      </c>
      <c r="Z7" t="s">
        <v>161</v>
      </c>
    </row>
    <row r="8" spans="1:31" x14ac:dyDescent="0.25">
      <c r="A8" s="33"/>
      <c r="B8" s="33"/>
      <c r="C8" s="35">
        <v>1977</v>
      </c>
      <c r="D8" s="33"/>
      <c r="E8" s="33"/>
      <c r="F8" s="33"/>
      <c r="G8">
        <v>924.06931596091204</v>
      </c>
      <c r="H8" s="33">
        <f t="shared" si="2"/>
        <v>1953986.5717500697</v>
      </c>
      <c r="I8" s="33">
        <f t="shared" si="0"/>
        <v>3087298.7833651104</v>
      </c>
      <c r="J8" s="33"/>
      <c r="K8" s="36"/>
      <c r="L8" s="33"/>
      <c r="N8" s="34">
        <f t="shared" si="1"/>
        <v>833570.67150857986</v>
      </c>
      <c r="X8" s="32"/>
    </row>
    <row r="9" spans="1:31" x14ac:dyDescent="0.25">
      <c r="A9" s="33"/>
      <c r="B9" s="33"/>
      <c r="C9" s="35">
        <v>1978</v>
      </c>
      <c r="D9" s="33"/>
      <c r="E9" s="33"/>
      <c r="F9" s="33"/>
      <c r="G9">
        <v>943.64664495114005</v>
      </c>
      <c r="H9" s="33">
        <f t="shared" si="2"/>
        <v>1995383.7237784972</v>
      </c>
      <c r="I9" s="33">
        <f t="shared" si="0"/>
        <v>3152706.2835700256</v>
      </c>
      <c r="J9" s="33"/>
      <c r="K9" s="36"/>
      <c r="L9" s="33"/>
      <c r="N9" s="34">
        <f t="shared" si="1"/>
        <v>851230.69656390697</v>
      </c>
      <c r="Y9" s="32"/>
    </row>
    <row r="10" spans="1:31" x14ac:dyDescent="0.25">
      <c r="A10" s="33"/>
      <c r="B10" s="33"/>
      <c r="C10" s="35">
        <v>1979</v>
      </c>
      <c r="D10" s="33"/>
      <c r="E10" s="33"/>
      <c r="F10" s="33"/>
      <c r="G10">
        <v>959.96664495113998</v>
      </c>
      <c r="H10" s="33">
        <f t="shared" si="2"/>
        <v>2029893.1055966788</v>
      </c>
      <c r="I10" s="33">
        <f t="shared" si="0"/>
        <v>3207231.1068427525</v>
      </c>
      <c r="J10" s="33"/>
      <c r="K10" s="36"/>
      <c r="L10" s="33"/>
      <c r="N10" s="34">
        <f t="shared" si="1"/>
        <v>865952.39884754329</v>
      </c>
    </row>
    <row r="11" spans="1:31" x14ac:dyDescent="0.25">
      <c r="A11" s="33"/>
      <c r="B11" s="33"/>
      <c r="C11" s="35">
        <v>1980</v>
      </c>
      <c r="D11" s="33"/>
      <c r="E11" s="33"/>
      <c r="F11" s="33"/>
      <c r="G11">
        <v>977.24664495114007</v>
      </c>
      <c r="H11" s="33">
        <f t="shared" si="2"/>
        <v>2066432.4510512245</v>
      </c>
      <c r="I11" s="33">
        <f t="shared" si="0"/>
        <v>3264963.2726609348</v>
      </c>
      <c r="J11" s="33"/>
      <c r="K11" s="36"/>
      <c r="L11" s="33"/>
      <c r="N11" s="34">
        <f t="shared" si="1"/>
        <v>881540.08361845242</v>
      </c>
    </row>
    <row r="12" spans="1:31" x14ac:dyDescent="0.25">
      <c r="A12" s="33"/>
      <c r="B12" s="33"/>
      <c r="C12" s="35">
        <v>1981</v>
      </c>
      <c r="D12" s="33"/>
      <c r="E12" s="33"/>
      <c r="F12" s="33"/>
      <c r="G12">
        <v>995.48664495114008</v>
      </c>
      <c r="H12" s="33">
        <f t="shared" si="2"/>
        <v>2105001.7601421336</v>
      </c>
      <c r="I12" s="33">
        <f t="shared" si="0"/>
        <v>3325902.781024571</v>
      </c>
      <c r="J12" s="33"/>
      <c r="K12" s="36"/>
      <c r="L12" s="33"/>
      <c r="N12" s="34">
        <f t="shared" si="1"/>
        <v>897993.75087663427</v>
      </c>
    </row>
    <row r="13" spans="1:31" x14ac:dyDescent="0.25">
      <c r="A13" s="33"/>
      <c r="B13" s="33"/>
      <c r="C13" s="35">
        <v>1982</v>
      </c>
      <c r="D13" s="33"/>
      <c r="E13" s="33"/>
      <c r="F13" s="33"/>
      <c r="G13">
        <v>1012.7666449511401</v>
      </c>
      <c r="H13" s="33">
        <f t="shared" si="2"/>
        <v>2141541.1055966788</v>
      </c>
      <c r="I13" s="33">
        <f t="shared" si="0"/>
        <v>3383634.9468427529</v>
      </c>
      <c r="J13" s="33"/>
      <c r="K13" s="36"/>
      <c r="L13" s="33"/>
      <c r="N13" s="34">
        <f t="shared" si="1"/>
        <v>913581.43564754329</v>
      </c>
    </row>
    <row r="14" spans="1:31" x14ac:dyDescent="0.25">
      <c r="A14" s="33"/>
      <c r="B14" s="33"/>
      <c r="C14" s="35">
        <v>1983</v>
      </c>
      <c r="D14" s="33"/>
      <c r="E14" s="33"/>
      <c r="F14" s="33"/>
      <c r="G14">
        <v>1031.0066449511401</v>
      </c>
      <c r="H14" s="33">
        <f t="shared" si="2"/>
        <v>2180110.4146875879</v>
      </c>
      <c r="I14" s="33">
        <f t="shared" si="0"/>
        <v>3444574.4552063891</v>
      </c>
      <c r="J14" s="33"/>
      <c r="K14" s="36"/>
      <c r="L14" s="33"/>
      <c r="N14" s="34">
        <f t="shared" si="1"/>
        <v>930035.10290572513</v>
      </c>
    </row>
    <row r="15" spans="1:31" x14ac:dyDescent="0.25">
      <c r="A15" s="33"/>
      <c r="B15" s="33"/>
      <c r="C15" s="35">
        <v>1984</v>
      </c>
      <c r="D15" s="33"/>
      <c r="E15" s="33"/>
      <c r="F15" s="33"/>
      <c r="G15">
        <v>1049.2466449511401</v>
      </c>
      <c r="H15" s="33">
        <f t="shared" si="2"/>
        <v>2218679.723778497</v>
      </c>
      <c r="I15" s="33">
        <f t="shared" si="0"/>
        <v>3505513.9635700253</v>
      </c>
      <c r="J15" s="33"/>
      <c r="K15" s="36"/>
      <c r="L15" s="33"/>
      <c r="N15" s="34">
        <f t="shared" si="1"/>
        <v>946488.77016390685</v>
      </c>
    </row>
    <row r="16" spans="1:31" x14ac:dyDescent="0.25">
      <c r="A16" s="33"/>
      <c r="B16" s="33"/>
      <c r="C16" s="35">
        <v>1985</v>
      </c>
      <c r="D16" s="33"/>
      <c r="E16" s="33"/>
      <c r="F16" s="33"/>
      <c r="G16">
        <v>1068.4466449511401</v>
      </c>
      <c r="H16" s="33">
        <f t="shared" si="2"/>
        <v>2259278.9965057694</v>
      </c>
      <c r="I16" s="33">
        <f t="shared" si="0"/>
        <v>3569660.8144791159</v>
      </c>
      <c r="J16" s="33"/>
      <c r="K16" s="36"/>
      <c r="L16" s="33"/>
      <c r="N16" s="34">
        <f t="shared" si="1"/>
        <v>963808.4199093614</v>
      </c>
    </row>
    <row r="17" spans="1:26" x14ac:dyDescent="0.25">
      <c r="A17" s="33"/>
      <c r="B17" s="33"/>
      <c r="C17" s="35">
        <v>1986</v>
      </c>
      <c r="D17" s="33"/>
      <c r="E17" s="33"/>
      <c r="F17" s="33"/>
      <c r="G17">
        <v>1087.6466449511399</v>
      </c>
      <c r="H17" s="33">
        <f t="shared" si="2"/>
        <v>2299878.2692330419</v>
      </c>
      <c r="I17" s="33">
        <f t="shared" si="0"/>
        <v>3633807.6653882065</v>
      </c>
      <c r="J17" s="33"/>
      <c r="K17" s="36"/>
      <c r="L17" s="33"/>
      <c r="N17" s="34">
        <f t="shared" si="1"/>
        <v>981128.06965481583</v>
      </c>
    </row>
    <row r="18" spans="1:26" x14ac:dyDescent="0.25">
      <c r="A18" s="33"/>
      <c r="B18" s="33"/>
      <c r="C18" s="35">
        <v>1987</v>
      </c>
      <c r="D18" s="33"/>
      <c r="E18" s="33"/>
      <c r="F18" s="33"/>
      <c r="G18">
        <v>1106.84664495114</v>
      </c>
      <c r="H18" s="33">
        <f t="shared" si="2"/>
        <v>2340477.5419603144</v>
      </c>
      <c r="I18" s="33">
        <f t="shared" si="0"/>
        <v>3697954.5162972971</v>
      </c>
      <c r="J18" s="40"/>
      <c r="K18" s="36"/>
      <c r="L18" s="33"/>
      <c r="N18" s="34">
        <f t="shared" si="1"/>
        <v>998447.71940027026</v>
      </c>
      <c r="X18" t="s">
        <v>162</v>
      </c>
      <c r="Y18">
        <v>3.1</v>
      </c>
      <c r="Z18" t="s">
        <v>160</v>
      </c>
    </row>
    <row r="19" spans="1:26" x14ac:dyDescent="0.25">
      <c r="A19" s="33"/>
      <c r="B19" s="33"/>
      <c r="C19" s="35">
        <v>1988</v>
      </c>
      <c r="D19" s="33"/>
      <c r="E19" s="33"/>
      <c r="F19" s="33"/>
      <c r="G19">
        <v>1127.0066449511401</v>
      </c>
      <c r="H19" s="33">
        <f t="shared" si="2"/>
        <v>2383106.7783239512</v>
      </c>
      <c r="I19" s="33">
        <f t="shared" si="0"/>
        <v>3765308.709751843</v>
      </c>
      <c r="J19" s="33"/>
      <c r="K19" s="36"/>
      <c r="L19" s="33"/>
      <c r="N19" s="34">
        <f t="shared" si="1"/>
        <v>1016633.3516329976</v>
      </c>
      <c r="X19" t="s">
        <v>163</v>
      </c>
      <c r="Y19">
        <v>0.37</v>
      </c>
      <c r="Z19" t="s">
        <v>164</v>
      </c>
    </row>
    <row r="20" spans="1:26" x14ac:dyDescent="0.25">
      <c r="A20" s="33"/>
      <c r="B20" s="33"/>
      <c r="C20" s="35">
        <v>1989</v>
      </c>
      <c r="D20" s="33"/>
      <c r="E20" s="33"/>
      <c r="F20" s="33"/>
      <c r="G20">
        <v>1147.1666449511401</v>
      </c>
      <c r="H20" s="33">
        <f t="shared" si="2"/>
        <v>2425736.0146875875</v>
      </c>
      <c r="I20" s="33">
        <f t="shared" si="0"/>
        <v>3832662.9032063885</v>
      </c>
      <c r="J20" s="33"/>
      <c r="K20" s="33"/>
      <c r="L20" s="36"/>
      <c r="N20" s="34">
        <f>0.27*I20</f>
        <v>1034818.983865725</v>
      </c>
      <c r="X20" t="s">
        <v>165</v>
      </c>
      <c r="Y20">
        <v>2.5</v>
      </c>
    </row>
    <row r="21" spans="1:26" x14ac:dyDescent="0.25">
      <c r="A21" s="33" t="s">
        <v>166</v>
      </c>
      <c r="B21" s="33" t="s">
        <v>167</v>
      </c>
      <c r="C21" s="35">
        <v>1990</v>
      </c>
      <c r="D21" s="33">
        <v>81360</v>
      </c>
      <c r="E21" s="33">
        <f>CONVERT(D21, "km^2", "ha")</f>
        <v>8135999.9999999991</v>
      </c>
      <c r="F21" s="33">
        <f>E21*$Y$2</f>
        <v>822549600</v>
      </c>
      <c r="G21">
        <v>1181.9263743388772</v>
      </c>
      <c r="H21" s="33">
        <f t="shared" si="2"/>
        <v>2499237.0424656565</v>
      </c>
      <c r="I21" s="33">
        <f t="shared" si="0"/>
        <v>3948794.5270957374</v>
      </c>
      <c r="J21" s="33">
        <f>K21-L21-H21</f>
        <v>49686194.957534231</v>
      </c>
      <c r="K21" s="33">
        <f t="shared" ref="K21:K52" si="3">F21*$Y$6/$Y$2</f>
        <v>34553592.000000007</v>
      </c>
      <c r="L21" s="33">
        <f>F22-F21</f>
        <v>-17631839.999999881</v>
      </c>
      <c r="M21" s="32">
        <f t="shared" ref="M21:M52" si="4">-L21*$Y$7</f>
        <v>27858307.199999813</v>
      </c>
      <c r="N21" s="34">
        <f>M21*(H21/(H21+J21))</f>
        <v>1334175.278928943</v>
      </c>
    </row>
    <row r="22" spans="1:26" x14ac:dyDescent="0.25">
      <c r="A22" s="33" t="s">
        <v>166</v>
      </c>
      <c r="B22" s="33" t="s">
        <v>167</v>
      </c>
      <c r="C22" s="35">
        <v>1991</v>
      </c>
      <c r="D22" s="33">
        <v>79616</v>
      </c>
      <c r="E22" s="33">
        <f t="shared" ref="E22:E46" si="5">CONVERT(D22, "km^2", "ha")</f>
        <v>7961600.0000000009</v>
      </c>
      <c r="F22" s="33">
        <f t="shared" ref="F22:F46" si="6">E22*$Y$2</f>
        <v>804917760.00000012</v>
      </c>
      <c r="G22">
        <v>1186.2554224606833</v>
      </c>
      <c r="H22" s="33">
        <f t="shared" si="2"/>
        <v>2508391.0114941304</v>
      </c>
      <c r="I22" s="33">
        <f t="shared" si="0"/>
        <v>3963257.7981607262</v>
      </c>
      <c r="J22" s="33">
        <f t="shared" ref="J22:J46" si="7">K22-L22-H22</f>
        <v>48936364.188506</v>
      </c>
      <c r="K22" s="33">
        <f t="shared" si="3"/>
        <v>33812915.20000001</v>
      </c>
      <c r="L22" s="33">
        <f t="shared" ref="L22:L45" si="8">F23-F22</f>
        <v>-17631840.000000119</v>
      </c>
      <c r="M22" s="32">
        <f t="shared" si="4"/>
        <v>27858307.200000189</v>
      </c>
      <c r="N22" s="34">
        <f t="shared" ref="N22:N81" si="9">M22*(H22/(H22+J22))</f>
        <v>1358341.1390384557</v>
      </c>
    </row>
    <row r="23" spans="1:26" x14ac:dyDescent="0.25">
      <c r="A23" s="33" t="s">
        <v>166</v>
      </c>
      <c r="B23" s="33" t="s">
        <v>167</v>
      </c>
      <c r="C23" s="35">
        <v>1992</v>
      </c>
      <c r="D23" s="33">
        <v>77872</v>
      </c>
      <c r="E23" s="33">
        <f t="shared" si="5"/>
        <v>7787199.9999999991</v>
      </c>
      <c r="F23" s="33">
        <f t="shared" si="6"/>
        <v>787285920</v>
      </c>
      <c r="G23">
        <v>1187.3271275855275</v>
      </c>
      <c r="H23" s="33">
        <f t="shared" si="2"/>
        <v>2510657.1806944828</v>
      </c>
      <c r="I23" s="33">
        <f t="shared" si="0"/>
        <v>3966838.3454972832</v>
      </c>
      <c r="J23" s="33">
        <f t="shared" si="7"/>
        <v>48193421.219305404</v>
      </c>
      <c r="K23" s="33">
        <f t="shared" si="3"/>
        <v>33072238.400000006</v>
      </c>
      <c r="L23" s="33">
        <f t="shared" si="8"/>
        <v>-17631839.999999881</v>
      </c>
      <c r="M23" s="32">
        <f t="shared" si="4"/>
        <v>27858307.199999813</v>
      </c>
      <c r="N23" s="34">
        <f t="shared" si="9"/>
        <v>1379428.6617715645</v>
      </c>
    </row>
    <row r="24" spans="1:26" x14ac:dyDescent="0.25">
      <c r="A24" s="33" t="s">
        <v>166</v>
      </c>
      <c r="B24" s="33" t="s">
        <v>167</v>
      </c>
      <c r="C24" s="35">
        <v>1993</v>
      </c>
      <c r="D24" s="33">
        <v>76128</v>
      </c>
      <c r="E24" s="33">
        <f t="shared" si="5"/>
        <v>7612800</v>
      </c>
      <c r="F24" s="33">
        <f t="shared" si="6"/>
        <v>769654080.00000012</v>
      </c>
      <c r="G24">
        <v>1191.6561381132531</v>
      </c>
      <c r="H24" s="33">
        <f t="shared" si="2"/>
        <v>2519811.0702285641</v>
      </c>
      <c r="I24" s="33">
        <f t="shared" si="0"/>
        <v>3981301.4909611316</v>
      </c>
      <c r="J24" s="33">
        <f t="shared" si="7"/>
        <v>47443590.529771447</v>
      </c>
      <c r="K24" s="33">
        <f t="shared" si="3"/>
        <v>32331561.600000009</v>
      </c>
      <c r="L24" s="33">
        <f t="shared" si="8"/>
        <v>-17631840</v>
      </c>
      <c r="M24" s="32">
        <f t="shared" si="4"/>
        <v>27858307.200000003</v>
      </c>
      <c r="N24" s="34">
        <f t="shared" si="9"/>
        <v>1404981.8193401007</v>
      </c>
    </row>
    <row r="25" spans="1:26" x14ac:dyDescent="0.25">
      <c r="A25" s="33" t="s">
        <v>166</v>
      </c>
      <c r="B25" s="33" t="s">
        <v>167</v>
      </c>
      <c r="C25" s="35">
        <v>1994</v>
      </c>
      <c r="D25" s="33">
        <v>74384</v>
      </c>
      <c r="E25" s="33">
        <f t="shared" si="5"/>
        <v>7438400</v>
      </c>
      <c r="F25" s="33">
        <f t="shared" si="6"/>
        <v>752022240.00000012</v>
      </c>
      <c r="G25">
        <v>1196.9461568341146</v>
      </c>
      <c r="H25" s="33">
        <f t="shared" si="2"/>
        <v>2530997.0552692222</v>
      </c>
      <c r="I25" s="33">
        <f t="shared" si="0"/>
        <v>3998975.3473253711</v>
      </c>
      <c r="J25" s="33">
        <f t="shared" si="7"/>
        <v>46691727.744730793</v>
      </c>
      <c r="K25" s="33">
        <f t="shared" si="3"/>
        <v>31590884.800000008</v>
      </c>
      <c r="L25" s="33">
        <f t="shared" si="8"/>
        <v>-17631840</v>
      </c>
      <c r="M25" s="32">
        <f t="shared" si="4"/>
        <v>27858307.200000003</v>
      </c>
      <c r="N25" s="34">
        <f t="shared" si="9"/>
        <v>1432454.0905542346</v>
      </c>
    </row>
    <row r="26" spans="1:26" x14ac:dyDescent="0.25">
      <c r="A26" s="33" t="s">
        <v>166</v>
      </c>
      <c r="B26" s="33" t="s">
        <v>167</v>
      </c>
      <c r="C26" s="35">
        <v>1995</v>
      </c>
      <c r="D26" s="33">
        <v>72640</v>
      </c>
      <c r="E26" s="33">
        <f t="shared" si="5"/>
        <v>7264000</v>
      </c>
      <c r="F26" s="33">
        <f t="shared" si="6"/>
        <v>734390400.00000012</v>
      </c>
      <c r="G26">
        <v>1199.9401087478732</v>
      </c>
      <c r="H26" s="33">
        <f t="shared" si="2"/>
        <v>2537327.9026795882</v>
      </c>
      <c r="I26" s="33">
        <f t="shared" si="0"/>
        <v>4008978.0862337495</v>
      </c>
      <c r="J26" s="33">
        <f t="shared" si="7"/>
        <v>45944720.097320423</v>
      </c>
      <c r="K26" s="33">
        <f t="shared" si="3"/>
        <v>30850208.000000007</v>
      </c>
      <c r="L26" s="33">
        <f t="shared" si="8"/>
        <v>-17631840</v>
      </c>
      <c r="M26" s="32">
        <f t="shared" si="4"/>
        <v>27858307.200000003</v>
      </c>
      <c r="N26" s="34">
        <f t="shared" si="9"/>
        <v>1457975.953903178</v>
      </c>
    </row>
    <row r="27" spans="1:26" x14ac:dyDescent="0.25">
      <c r="A27" s="33" t="s">
        <v>166</v>
      </c>
      <c r="B27" s="33" t="s">
        <v>167</v>
      </c>
      <c r="C27" s="35">
        <v>1996</v>
      </c>
      <c r="D27" s="33">
        <v>70896</v>
      </c>
      <c r="E27" s="33">
        <f t="shared" si="5"/>
        <v>7089600</v>
      </c>
      <c r="F27" s="33">
        <f t="shared" si="6"/>
        <v>716758560.00000012</v>
      </c>
      <c r="G27">
        <v>1206.1917488953325</v>
      </c>
      <c r="H27" s="33">
        <f t="shared" si="2"/>
        <v>2550547.2799368519</v>
      </c>
      <c r="I27" s="33">
        <f t="shared" si="0"/>
        <v>4029864.7023002263</v>
      </c>
      <c r="J27" s="33">
        <f t="shared" si="7"/>
        <v>45190823.92006328</v>
      </c>
      <c r="K27" s="33">
        <f t="shared" si="3"/>
        <v>30109531.20000001</v>
      </c>
      <c r="L27" s="33">
        <f t="shared" si="8"/>
        <v>-17631840.000000119</v>
      </c>
      <c r="M27" s="32">
        <f t="shared" si="4"/>
        <v>27858307.200000189</v>
      </c>
      <c r="N27" s="34">
        <f t="shared" si="9"/>
        <v>1488309.3607626734</v>
      </c>
    </row>
    <row r="28" spans="1:26" x14ac:dyDescent="0.25">
      <c r="A28" s="33" t="s">
        <v>166</v>
      </c>
      <c r="B28" s="33" t="s">
        <v>167</v>
      </c>
      <c r="C28" s="35">
        <v>1997</v>
      </c>
      <c r="D28" s="33">
        <v>69152</v>
      </c>
      <c r="E28" s="33">
        <f t="shared" si="5"/>
        <v>6915200</v>
      </c>
      <c r="F28" s="33">
        <f t="shared" si="6"/>
        <v>699126720</v>
      </c>
      <c r="G28">
        <v>1377.4113236104708</v>
      </c>
      <c r="H28" s="33">
        <f t="shared" si="2"/>
        <v>2912598.8533799527</v>
      </c>
      <c r="I28" s="33">
        <f t="shared" si="0"/>
        <v>4601906.1883403258</v>
      </c>
      <c r="J28" s="33">
        <f t="shared" si="7"/>
        <v>44088095.546620056</v>
      </c>
      <c r="K28" s="33">
        <f t="shared" si="3"/>
        <v>29368854.400000002</v>
      </c>
      <c r="L28" s="33">
        <f t="shared" si="8"/>
        <v>-17631840</v>
      </c>
      <c r="M28" s="32">
        <f t="shared" si="4"/>
        <v>27858307.200000003</v>
      </c>
      <c r="N28" s="34">
        <f t="shared" si="9"/>
        <v>1726359.0388108497</v>
      </c>
    </row>
    <row r="29" spans="1:26" x14ac:dyDescent="0.25">
      <c r="A29" s="33" t="s">
        <v>166</v>
      </c>
      <c r="B29" s="33" t="s">
        <v>167</v>
      </c>
      <c r="C29" s="35">
        <v>1998</v>
      </c>
      <c r="D29" s="33">
        <v>67408</v>
      </c>
      <c r="E29" s="33">
        <f t="shared" si="5"/>
        <v>6740800</v>
      </c>
      <c r="F29" s="33">
        <f t="shared" si="6"/>
        <v>681494880</v>
      </c>
      <c r="G29">
        <v>1404.1848518629149</v>
      </c>
      <c r="H29" s="33">
        <f t="shared" si="2"/>
        <v>2969212.6958483029</v>
      </c>
      <c r="I29" s="33">
        <f t="shared" si="0"/>
        <v>4691356.0594403185</v>
      </c>
      <c r="J29" s="33">
        <f t="shared" si="7"/>
        <v>43290804.904151708</v>
      </c>
      <c r="K29" s="33">
        <f t="shared" si="3"/>
        <v>28628177.600000005</v>
      </c>
      <c r="L29" s="33">
        <f t="shared" si="8"/>
        <v>-17631840</v>
      </c>
      <c r="M29" s="32">
        <f t="shared" si="4"/>
        <v>27858307.200000003</v>
      </c>
      <c r="N29" s="34">
        <f t="shared" si="9"/>
        <v>1788093.5571257151</v>
      </c>
    </row>
    <row r="30" spans="1:26" x14ac:dyDescent="0.25">
      <c r="A30" s="33" t="s">
        <v>166</v>
      </c>
      <c r="B30" s="33" t="s">
        <v>167</v>
      </c>
      <c r="C30" s="35">
        <v>1999</v>
      </c>
      <c r="D30" s="33">
        <v>65664</v>
      </c>
      <c r="E30" s="33">
        <f t="shared" si="5"/>
        <v>6566400</v>
      </c>
      <c r="F30" s="33">
        <f t="shared" si="6"/>
        <v>663863040</v>
      </c>
      <c r="G30">
        <v>953.4436533648435</v>
      </c>
      <c r="H30" s="33">
        <f t="shared" si="2"/>
        <v>2016099.9433878374</v>
      </c>
      <c r="I30" s="33">
        <f t="shared" si="0"/>
        <v>3185437.9105527834</v>
      </c>
      <c r="J30" s="33">
        <f t="shared" si="7"/>
        <v>43503240.856612168</v>
      </c>
      <c r="K30" s="33">
        <f t="shared" si="3"/>
        <v>27887500.800000004</v>
      </c>
      <c r="L30" s="33">
        <f t="shared" si="8"/>
        <v>-17631840</v>
      </c>
      <c r="M30" s="32">
        <f t="shared" si="4"/>
        <v>27858307.200000003</v>
      </c>
      <c r="N30" s="34">
        <f t="shared" si="9"/>
        <v>1233874.0100735594</v>
      </c>
    </row>
    <row r="31" spans="1:26" x14ac:dyDescent="0.25">
      <c r="A31" s="33" t="s">
        <v>166</v>
      </c>
      <c r="B31" s="33" t="s">
        <v>167</v>
      </c>
      <c r="C31" s="35">
        <v>2000</v>
      </c>
      <c r="D31" s="33">
        <v>63920</v>
      </c>
      <c r="E31" s="33">
        <f t="shared" si="5"/>
        <v>6392000</v>
      </c>
      <c r="F31" s="33">
        <f t="shared" si="6"/>
        <v>646231200</v>
      </c>
      <c r="G31">
        <v>1003.2937280027483</v>
      </c>
      <c r="H31" s="33">
        <f t="shared" si="2"/>
        <v>2121510.1921221702</v>
      </c>
      <c r="I31" s="33">
        <f t="shared" si="0"/>
        <v>3351986.1035530292</v>
      </c>
      <c r="J31" s="33">
        <f t="shared" si="7"/>
        <v>37157313.807877831</v>
      </c>
      <c r="K31" s="33">
        <f t="shared" si="3"/>
        <v>27146824.000000004</v>
      </c>
      <c r="L31" s="33">
        <f t="shared" si="8"/>
        <v>-12132000</v>
      </c>
      <c r="M31" s="32">
        <f t="shared" si="4"/>
        <v>19168560</v>
      </c>
      <c r="N31" s="34">
        <f t="shared" si="9"/>
        <v>1035323.6494123486</v>
      </c>
    </row>
    <row r="32" spans="1:26" x14ac:dyDescent="0.25">
      <c r="A32" s="33" t="s">
        <v>166</v>
      </c>
      <c r="B32" s="33" t="s">
        <v>167</v>
      </c>
      <c r="C32" s="35">
        <v>2001</v>
      </c>
      <c r="D32" s="33">
        <v>62720</v>
      </c>
      <c r="E32" s="33">
        <f t="shared" si="5"/>
        <v>6272000</v>
      </c>
      <c r="F32" s="33">
        <f t="shared" si="6"/>
        <v>634099200</v>
      </c>
      <c r="G32">
        <v>1045.5065868664269</v>
      </c>
      <c r="H32" s="33">
        <f t="shared" si="2"/>
        <v>2210771.2009557309</v>
      </c>
      <c r="I32" s="33">
        <f t="shared" si="0"/>
        <v>3493018.4975100551</v>
      </c>
      <c r="J32" s="33">
        <f t="shared" si="7"/>
        <v>36558412.799044266</v>
      </c>
      <c r="K32" s="33">
        <f t="shared" si="3"/>
        <v>26637184.000000004</v>
      </c>
      <c r="L32" s="33">
        <f t="shared" si="8"/>
        <v>-12132000</v>
      </c>
      <c r="M32" s="32">
        <f t="shared" si="4"/>
        <v>19168560</v>
      </c>
      <c r="N32" s="34">
        <f t="shared" si="9"/>
        <v>1093066.6070194303</v>
      </c>
    </row>
    <row r="33" spans="1:14" x14ac:dyDescent="0.25">
      <c r="A33" s="33" t="s">
        <v>166</v>
      </c>
      <c r="B33" s="33" t="s">
        <v>167</v>
      </c>
      <c r="C33" s="35">
        <v>2002</v>
      </c>
      <c r="D33" s="33">
        <v>61520</v>
      </c>
      <c r="E33" s="33">
        <f t="shared" si="5"/>
        <v>6152000</v>
      </c>
      <c r="F33" s="33">
        <f t="shared" si="6"/>
        <v>621967200</v>
      </c>
      <c r="G33">
        <v>1087.7036889072149</v>
      </c>
      <c r="H33" s="33">
        <f t="shared" si="2"/>
        <v>2299998.8912710692</v>
      </c>
      <c r="I33" s="33">
        <f t="shared" si="0"/>
        <v>3633998.2482082895</v>
      </c>
      <c r="J33" s="33">
        <f t="shared" si="7"/>
        <v>35959545.10872893</v>
      </c>
      <c r="K33" s="33">
        <f t="shared" si="3"/>
        <v>26127544.000000004</v>
      </c>
      <c r="L33" s="33">
        <f t="shared" si="8"/>
        <v>-12132000</v>
      </c>
      <c r="M33" s="32">
        <f t="shared" si="4"/>
        <v>19168560</v>
      </c>
      <c r="N33" s="34">
        <f t="shared" si="9"/>
        <v>1152331.2130239441</v>
      </c>
    </row>
    <row r="34" spans="1:14" x14ac:dyDescent="0.25">
      <c r="A34" s="33" t="s">
        <v>166</v>
      </c>
      <c r="B34" s="33" t="s">
        <v>167</v>
      </c>
      <c r="C34" s="35">
        <v>2003</v>
      </c>
      <c r="D34" s="33">
        <v>60320</v>
      </c>
      <c r="E34" s="33">
        <f t="shared" si="5"/>
        <v>6032000</v>
      </c>
      <c r="F34" s="33">
        <f t="shared" si="6"/>
        <v>609835200</v>
      </c>
      <c r="G34">
        <v>1153.6797573434067</v>
      </c>
      <c r="H34" s="33">
        <f t="shared" si="2"/>
        <v>2439508.2868915983</v>
      </c>
      <c r="I34" s="33">
        <f t="shared" ref="I34:I65" si="10">H34*$Y$7</f>
        <v>3854423.0932887252</v>
      </c>
      <c r="J34" s="33">
        <f t="shared" si="7"/>
        <v>35310395.713108405</v>
      </c>
      <c r="K34" s="33">
        <f t="shared" si="3"/>
        <v>25617904.000000004</v>
      </c>
      <c r="L34" s="33">
        <f t="shared" si="8"/>
        <v>-12132000</v>
      </c>
      <c r="M34" s="32">
        <f t="shared" si="4"/>
        <v>19168560</v>
      </c>
      <c r="N34" s="34">
        <f t="shared" si="9"/>
        <v>1238727.9439910315</v>
      </c>
    </row>
    <row r="35" spans="1:14" x14ac:dyDescent="0.25">
      <c r="A35" s="33" t="s">
        <v>166</v>
      </c>
      <c r="B35" s="33" t="s">
        <v>167</v>
      </c>
      <c r="C35" s="35">
        <v>2004</v>
      </c>
      <c r="D35" s="33">
        <v>59120</v>
      </c>
      <c r="E35" s="33">
        <f t="shared" si="5"/>
        <v>5912000</v>
      </c>
      <c r="F35" s="33">
        <f t="shared" si="6"/>
        <v>597703200</v>
      </c>
      <c r="G35">
        <v>1231.5857562637952</v>
      </c>
      <c r="H35" s="33">
        <f t="shared" si="2"/>
        <v>2604244.0627905289</v>
      </c>
      <c r="I35" s="33">
        <f t="shared" si="10"/>
        <v>4114705.6192090358</v>
      </c>
      <c r="J35" s="33">
        <f t="shared" si="7"/>
        <v>34636019.937209353</v>
      </c>
      <c r="K35" s="33">
        <f t="shared" si="3"/>
        <v>25108264.000000004</v>
      </c>
      <c r="L35" s="33">
        <f t="shared" si="8"/>
        <v>-12131999.999999881</v>
      </c>
      <c r="M35" s="32">
        <f t="shared" si="4"/>
        <v>19168559.999999814</v>
      </c>
      <c r="N35" s="34">
        <f t="shared" si="9"/>
        <v>1340474.0786006162</v>
      </c>
    </row>
    <row r="36" spans="1:14" x14ac:dyDescent="0.25">
      <c r="A36" s="33" t="s">
        <v>166</v>
      </c>
      <c r="B36" s="33" t="s">
        <v>167</v>
      </c>
      <c r="C36" s="35">
        <v>2005</v>
      </c>
      <c r="D36" s="33">
        <v>57920</v>
      </c>
      <c r="E36" s="33">
        <f t="shared" si="5"/>
        <v>5792000.0000000009</v>
      </c>
      <c r="F36" s="33">
        <f t="shared" si="6"/>
        <v>585571200.00000012</v>
      </c>
      <c r="G36">
        <v>1271.9690618306183</v>
      </c>
      <c r="H36" s="33">
        <f t="shared" si="2"/>
        <v>2689636.3980163746</v>
      </c>
      <c r="I36" s="33">
        <f t="shared" si="10"/>
        <v>4249625.5088658724</v>
      </c>
      <c r="J36" s="33">
        <f t="shared" si="7"/>
        <v>34040987.601983756</v>
      </c>
      <c r="K36" s="33">
        <f t="shared" si="3"/>
        <v>24598624.000000007</v>
      </c>
      <c r="L36" s="33">
        <f t="shared" si="8"/>
        <v>-12132000.000000119</v>
      </c>
      <c r="M36" s="32">
        <f t="shared" si="4"/>
        <v>19168560.00000019</v>
      </c>
      <c r="N36" s="34">
        <f t="shared" si="9"/>
        <v>1403636.8310421591</v>
      </c>
    </row>
    <row r="37" spans="1:14" x14ac:dyDescent="0.25">
      <c r="A37" s="33" t="s">
        <v>166</v>
      </c>
      <c r="B37" s="33" t="s">
        <v>167</v>
      </c>
      <c r="C37" s="35">
        <v>2006</v>
      </c>
      <c r="D37" s="33">
        <v>56720</v>
      </c>
      <c r="E37" s="33">
        <f t="shared" si="5"/>
        <v>5672000</v>
      </c>
      <c r="F37" s="33">
        <f t="shared" si="6"/>
        <v>573439200</v>
      </c>
      <c r="G37">
        <v>1322.7565506594167</v>
      </c>
      <c r="H37" s="33">
        <f t="shared" si="2"/>
        <v>2797028.851667088</v>
      </c>
      <c r="I37" s="33">
        <f t="shared" si="10"/>
        <v>4419305.5856339997</v>
      </c>
      <c r="J37" s="33">
        <f t="shared" si="7"/>
        <v>33423955.148332793</v>
      </c>
      <c r="K37" s="33">
        <f t="shared" si="3"/>
        <v>24088984.000000004</v>
      </c>
      <c r="L37" s="33">
        <f t="shared" si="8"/>
        <v>-12131999.999999881</v>
      </c>
      <c r="M37" s="32">
        <f t="shared" si="4"/>
        <v>19168559.999999814</v>
      </c>
      <c r="N37" s="34">
        <f t="shared" si="9"/>
        <v>1480219.735745206</v>
      </c>
    </row>
    <row r="38" spans="1:14" x14ac:dyDescent="0.25">
      <c r="A38" s="33" t="s">
        <v>166</v>
      </c>
      <c r="B38" s="33" t="s">
        <v>167</v>
      </c>
      <c r="C38" s="35">
        <v>2007</v>
      </c>
      <c r="D38" s="33">
        <v>55520</v>
      </c>
      <c r="E38" s="33">
        <f t="shared" si="5"/>
        <v>5552000.0000000009</v>
      </c>
      <c r="F38" s="33">
        <f t="shared" si="6"/>
        <v>561307200.00000012</v>
      </c>
      <c r="G38">
        <v>1352.0460161369977</v>
      </c>
      <c r="H38" s="33">
        <f t="shared" si="2"/>
        <v>2858962.7577587725</v>
      </c>
      <c r="I38" s="33">
        <f t="shared" si="10"/>
        <v>4517161.1572588608</v>
      </c>
      <c r="J38" s="33">
        <f t="shared" si="7"/>
        <v>32852381.242241353</v>
      </c>
      <c r="K38" s="33">
        <f t="shared" si="3"/>
        <v>23579344.000000007</v>
      </c>
      <c r="L38" s="33">
        <f t="shared" si="8"/>
        <v>-12132000.000000119</v>
      </c>
      <c r="M38" s="32">
        <f t="shared" si="4"/>
        <v>19168560.00000019</v>
      </c>
      <c r="N38" s="34">
        <f t="shared" si="9"/>
        <v>1534587.9774187398</v>
      </c>
    </row>
    <row r="39" spans="1:14" x14ac:dyDescent="0.25">
      <c r="A39" s="33" t="s">
        <v>166</v>
      </c>
      <c r="B39" s="33" t="s">
        <v>167</v>
      </c>
      <c r="C39" s="35">
        <v>2008</v>
      </c>
      <c r="D39" s="33">
        <v>54320</v>
      </c>
      <c r="E39" s="33">
        <f t="shared" si="5"/>
        <v>5431999.9999999991</v>
      </c>
      <c r="F39" s="33">
        <f t="shared" si="6"/>
        <v>549175200</v>
      </c>
      <c r="G39">
        <v>1418.4223152820546</v>
      </c>
      <c r="H39" s="33">
        <f t="shared" si="2"/>
        <v>2999318.4594055018</v>
      </c>
      <c r="I39" s="33">
        <f t="shared" si="10"/>
        <v>4738923.165860693</v>
      </c>
      <c r="J39" s="33">
        <f t="shared" si="7"/>
        <v>32202385.5405945</v>
      </c>
      <c r="K39" s="33">
        <f t="shared" si="3"/>
        <v>23069704.000000004</v>
      </c>
      <c r="L39" s="33">
        <f t="shared" si="8"/>
        <v>-12132000</v>
      </c>
      <c r="M39" s="32">
        <f t="shared" si="4"/>
        <v>19168560</v>
      </c>
      <c r="N39" s="34">
        <f t="shared" si="9"/>
        <v>1633233.8868658722</v>
      </c>
    </row>
    <row r="40" spans="1:14" x14ac:dyDescent="0.25">
      <c r="A40" s="33" t="s">
        <v>166</v>
      </c>
      <c r="B40" s="33" t="s">
        <v>167</v>
      </c>
      <c r="C40" s="35">
        <v>2009</v>
      </c>
      <c r="D40" s="33">
        <v>53120</v>
      </c>
      <c r="E40" s="33">
        <f t="shared" si="5"/>
        <v>5312000</v>
      </c>
      <c r="F40" s="33">
        <f t="shared" si="6"/>
        <v>537043200</v>
      </c>
      <c r="G40">
        <v>1478.7696093281359</v>
      </c>
      <c r="H40" s="33">
        <f t="shared" si="2"/>
        <v>3126925.5557247605</v>
      </c>
      <c r="I40" s="33">
        <f t="shared" si="10"/>
        <v>4940542.3780451221</v>
      </c>
      <c r="J40" s="33">
        <f t="shared" si="7"/>
        <v>31565138.444275297</v>
      </c>
      <c r="K40" s="33">
        <f t="shared" si="3"/>
        <v>22560064.000000004</v>
      </c>
      <c r="L40" s="33">
        <f t="shared" si="8"/>
        <v>-12132000.00000006</v>
      </c>
      <c r="M40" s="32">
        <f t="shared" si="4"/>
        <v>19168560.000000097</v>
      </c>
      <c r="N40" s="34">
        <f t="shared" si="9"/>
        <v>1727734.0469118129</v>
      </c>
    </row>
    <row r="41" spans="1:14" x14ac:dyDescent="0.25">
      <c r="A41" s="33" t="s">
        <v>166</v>
      </c>
      <c r="B41" s="33" t="s">
        <v>167</v>
      </c>
      <c r="C41" s="35">
        <v>2010</v>
      </c>
      <c r="D41" s="33">
        <v>51920</v>
      </c>
      <c r="E41" s="33">
        <f t="shared" si="5"/>
        <v>5191999.9999999991</v>
      </c>
      <c r="F41" s="33">
        <f t="shared" si="6"/>
        <v>524911199.99999994</v>
      </c>
      <c r="G41">
        <v>1539.9068856162694</v>
      </c>
      <c r="H41" s="33">
        <f t="shared" si="2"/>
        <v>3256203.1054031225</v>
      </c>
      <c r="I41" s="33">
        <f t="shared" si="10"/>
        <v>5144800.906536934</v>
      </c>
      <c r="J41" s="33">
        <f t="shared" si="7"/>
        <v>30926220.894596759</v>
      </c>
      <c r="K41" s="33">
        <f t="shared" si="3"/>
        <v>22050424</v>
      </c>
      <c r="L41" s="33">
        <f t="shared" si="8"/>
        <v>-12131999.999999881</v>
      </c>
      <c r="M41" s="32">
        <f t="shared" si="4"/>
        <v>19168559.999999814</v>
      </c>
      <c r="N41" s="34">
        <f t="shared" si="9"/>
        <v>1825988.8356105373</v>
      </c>
    </row>
    <row r="42" spans="1:14" x14ac:dyDescent="0.25">
      <c r="A42" s="33" t="s">
        <v>166</v>
      </c>
      <c r="B42" s="33" t="s">
        <v>167</v>
      </c>
      <c r="C42" s="35">
        <v>2011</v>
      </c>
      <c r="D42" s="33">
        <v>50720</v>
      </c>
      <c r="E42" s="33">
        <f t="shared" si="5"/>
        <v>5072000</v>
      </c>
      <c r="F42" s="33">
        <f t="shared" si="6"/>
        <v>512779200.00000006</v>
      </c>
      <c r="G42">
        <v>1638.7943863462528</v>
      </c>
      <c r="H42" s="33">
        <f t="shared" si="2"/>
        <v>3465305.2205830691</v>
      </c>
      <c r="I42" s="33">
        <f t="shared" si="10"/>
        <v>5475182.2485212497</v>
      </c>
      <c r="J42" s="33">
        <f t="shared" si="7"/>
        <v>30207478.77941687</v>
      </c>
      <c r="K42" s="33">
        <f t="shared" si="3"/>
        <v>21540784.000000004</v>
      </c>
      <c r="L42" s="33">
        <f t="shared" si="8"/>
        <v>-12131999.99999994</v>
      </c>
      <c r="M42" s="32">
        <f t="shared" si="4"/>
        <v>19168559.999999907</v>
      </c>
      <c r="N42" s="34">
        <f t="shared" si="9"/>
        <v>1972658.7216269255</v>
      </c>
    </row>
    <row r="43" spans="1:14" x14ac:dyDescent="0.25">
      <c r="A43" s="33" t="s">
        <v>166</v>
      </c>
      <c r="B43" s="33" t="s">
        <v>167</v>
      </c>
      <c r="C43" s="35">
        <v>2012</v>
      </c>
      <c r="D43" s="33">
        <v>49520</v>
      </c>
      <c r="E43" s="33">
        <f t="shared" si="5"/>
        <v>4952000.0000000009</v>
      </c>
      <c r="F43" s="33">
        <f t="shared" si="6"/>
        <v>500647200.00000012</v>
      </c>
      <c r="G43">
        <v>1697.7254815961569</v>
      </c>
      <c r="H43" s="33">
        <f t="shared" si="2"/>
        <v>3589917.7001751387</v>
      </c>
      <c r="I43" s="33">
        <f t="shared" si="10"/>
        <v>5672069.9662767192</v>
      </c>
      <c r="J43" s="33">
        <f t="shared" si="7"/>
        <v>29573226.299824927</v>
      </c>
      <c r="K43" s="33">
        <f t="shared" si="3"/>
        <v>21031144.000000007</v>
      </c>
      <c r="L43" s="33">
        <f t="shared" si="8"/>
        <v>-12132000.00000006</v>
      </c>
      <c r="M43" s="32">
        <f t="shared" si="4"/>
        <v>19168560.000000097</v>
      </c>
      <c r="N43" s="34">
        <f t="shared" si="9"/>
        <v>2075000.8753955706</v>
      </c>
    </row>
    <row r="44" spans="1:14" x14ac:dyDescent="0.25">
      <c r="A44" s="33" t="s">
        <v>166</v>
      </c>
      <c r="B44" s="33" t="s">
        <v>167</v>
      </c>
      <c r="C44" s="35">
        <v>2013</v>
      </c>
      <c r="D44" s="33">
        <v>48320</v>
      </c>
      <c r="E44" s="33">
        <f t="shared" si="5"/>
        <v>4832000</v>
      </c>
      <c r="F44" s="33">
        <f t="shared" si="6"/>
        <v>488515200.00000006</v>
      </c>
      <c r="G44">
        <v>1757.0625945032209</v>
      </c>
      <c r="H44" s="33">
        <f t="shared" si="2"/>
        <v>3715388.7225586209</v>
      </c>
      <c r="I44" s="33">
        <f t="shared" si="10"/>
        <v>5870314.1816426208</v>
      </c>
      <c r="J44" s="33">
        <f t="shared" si="7"/>
        <v>28938115.277441323</v>
      </c>
      <c r="K44" s="33">
        <f t="shared" si="3"/>
        <v>20521504.000000004</v>
      </c>
      <c r="L44" s="33">
        <f t="shared" si="8"/>
        <v>-12131999.99999994</v>
      </c>
      <c r="M44" s="32">
        <f t="shared" si="4"/>
        <v>19168559.999999907</v>
      </c>
      <c r="N44" s="34">
        <f t="shared" si="9"/>
        <v>2181041.6319084177</v>
      </c>
    </row>
    <row r="45" spans="1:14" x14ac:dyDescent="0.25">
      <c r="A45" s="33" t="s">
        <v>166</v>
      </c>
      <c r="B45" s="33" t="s">
        <v>167</v>
      </c>
      <c r="C45" s="35">
        <v>2014</v>
      </c>
      <c r="D45" s="33">
        <v>47120</v>
      </c>
      <c r="E45" s="33">
        <f t="shared" si="5"/>
        <v>4712000.0000000009</v>
      </c>
      <c r="F45" s="33">
        <f t="shared" si="6"/>
        <v>476383200.00000012</v>
      </c>
      <c r="G45">
        <v>1732.0506227492463</v>
      </c>
      <c r="H45" s="33">
        <f t="shared" si="2"/>
        <v>3662499.7713770345</v>
      </c>
      <c r="I45" s="33">
        <f t="shared" si="10"/>
        <v>5786749.6387757147</v>
      </c>
      <c r="J45" s="33">
        <f t="shared" si="7"/>
        <v>28481364.228622973</v>
      </c>
      <c r="K45" s="33">
        <f t="shared" si="3"/>
        <v>20011864.000000007</v>
      </c>
      <c r="L45" s="33">
        <f t="shared" si="8"/>
        <v>-12132000</v>
      </c>
      <c r="M45" s="32">
        <f t="shared" si="4"/>
        <v>19168560</v>
      </c>
      <c r="N45" s="34">
        <f t="shared" si="9"/>
        <v>2184082.3684926913</v>
      </c>
    </row>
    <row r="46" spans="1:14" x14ac:dyDescent="0.25">
      <c r="A46" s="37" t="s">
        <v>166</v>
      </c>
      <c r="B46" s="37" t="s">
        <v>167</v>
      </c>
      <c r="C46" s="38">
        <v>2015</v>
      </c>
      <c r="D46" s="37">
        <v>45920</v>
      </c>
      <c r="E46" s="37">
        <f t="shared" si="5"/>
        <v>4592000.0000000009</v>
      </c>
      <c r="F46" s="37">
        <f t="shared" si="6"/>
        <v>464251200.00000012</v>
      </c>
      <c r="G46" s="37">
        <v>1772.3610317326941</v>
      </c>
      <c r="H46" s="37">
        <f t="shared" si="2"/>
        <v>3747737.9634638522</v>
      </c>
      <c r="I46" s="37">
        <f t="shared" si="10"/>
        <v>5921425.9822728867</v>
      </c>
      <c r="J46" s="37">
        <f t="shared" si="7"/>
        <v>27886486.036536157</v>
      </c>
      <c r="K46" s="37">
        <f t="shared" si="3"/>
        <v>19502224.000000007</v>
      </c>
      <c r="L46" s="37">
        <f>L45</f>
        <v>-12132000</v>
      </c>
      <c r="M46" s="32">
        <f t="shared" si="4"/>
        <v>19168560</v>
      </c>
      <c r="N46" s="34">
        <f t="shared" si="9"/>
        <v>2270918.3578182491</v>
      </c>
    </row>
    <row r="47" spans="1:14" x14ac:dyDescent="0.25">
      <c r="A47" s="33"/>
      <c r="B47" s="33"/>
      <c r="C47" s="35">
        <v>2016</v>
      </c>
      <c r="D47" s="33"/>
      <c r="E47" s="33"/>
      <c r="F47" s="33">
        <f>F46+L46</f>
        <v>452119200.00000012</v>
      </c>
      <c r="G47">
        <v>1814.3726568898196</v>
      </c>
      <c r="H47" s="33">
        <f t="shared" si="2"/>
        <v>3836573.4544779193</v>
      </c>
      <c r="I47" s="33">
        <f t="shared" si="10"/>
        <v>6061786.0580751123</v>
      </c>
      <c r="J47" s="33">
        <f>J46+($J$45-$J$31)/COUNT(J31:J45)</f>
        <v>27308089.397919167</v>
      </c>
      <c r="K47" s="33">
        <f t="shared" si="3"/>
        <v>18992584.000000007</v>
      </c>
      <c r="L47" s="33">
        <f>-H47-J47+K47</f>
        <v>-12152078.852397077</v>
      </c>
      <c r="M47" s="32">
        <f t="shared" si="4"/>
        <v>19200284.586787384</v>
      </c>
      <c r="N47" s="34">
        <f t="shared" si="9"/>
        <v>2365198.2528499402</v>
      </c>
    </row>
    <row r="48" spans="1:14" x14ac:dyDescent="0.25">
      <c r="A48" s="33"/>
      <c r="B48" s="33"/>
      <c r="C48" s="35">
        <v>2017</v>
      </c>
      <c r="D48" s="33"/>
      <c r="E48" s="33"/>
      <c r="F48" s="33">
        <f t="shared" ref="F48:F81" si="11">F47+L47</f>
        <v>439967121.14760303</v>
      </c>
      <c r="G48">
        <v>1861.3508313733655</v>
      </c>
      <c r="H48" s="33">
        <f t="shared" si="2"/>
        <v>3935910.9397949441</v>
      </c>
      <c r="I48" s="33">
        <f t="shared" si="10"/>
        <v>6218739.2848760122</v>
      </c>
      <c r="J48" s="33">
        <f t="shared" ref="J48:J81" si="12">J47+($J$45-$J$31)/COUNT(J32:J46)</f>
        <v>26729692.759302177</v>
      </c>
      <c r="K48" s="33">
        <f t="shared" si="3"/>
        <v>18482100.529316224</v>
      </c>
      <c r="L48" s="33">
        <f t="shared" ref="L48:L81" si="13">-H48-J48+K48</f>
        <v>-12183503.169780895</v>
      </c>
      <c r="M48" s="32">
        <f t="shared" si="4"/>
        <v>19249935.008253817</v>
      </c>
      <c r="N48" s="34">
        <f t="shared" si="9"/>
        <v>2470717.0461333082</v>
      </c>
    </row>
    <row r="49" spans="1:14" x14ac:dyDescent="0.25">
      <c r="A49" s="33"/>
      <c r="B49" s="33"/>
      <c r="C49" s="35">
        <v>2018</v>
      </c>
      <c r="D49" s="33"/>
      <c r="E49" s="33"/>
      <c r="F49" s="33">
        <f t="shared" si="11"/>
        <v>427783617.97782212</v>
      </c>
      <c r="G49">
        <v>1910.8162327625025</v>
      </c>
      <c r="H49" s="33">
        <f t="shared" si="2"/>
        <v>4040507.7794596101</v>
      </c>
      <c r="I49" s="33">
        <f t="shared" si="10"/>
        <v>6384002.2915461846</v>
      </c>
      <c r="J49" s="33">
        <f t="shared" si="12"/>
        <v>26151296.120685186</v>
      </c>
      <c r="K49" s="33">
        <f t="shared" si="3"/>
        <v>17970296.988643035</v>
      </c>
      <c r="L49" s="33">
        <f t="shared" si="13"/>
        <v>-12221506.911501762</v>
      </c>
      <c r="M49" s="32">
        <f t="shared" si="4"/>
        <v>19309980.920172784</v>
      </c>
      <c r="N49" s="34">
        <f t="shared" si="9"/>
        <v>2584215.5171390935</v>
      </c>
    </row>
    <row r="50" spans="1:14" x14ac:dyDescent="0.25">
      <c r="A50" s="33"/>
      <c r="B50" s="33"/>
      <c r="C50" s="35">
        <v>2019</v>
      </c>
      <c r="D50" s="39"/>
      <c r="E50" s="33"/>
      <c r="F50" s="33">
        <f t="shared" si="11"/>
        <v>415562111.06632036</v>
      </c>
      <c r="G50">
        <v>1961.7555475670526</v>
      </c>
      <c r="H50" s="33">
        <f t="shared" si="2"/>
        <v>4148221.2760372316</v>
      </c>
      <c r="I50" s="33">
        <f t="shared" si="10"/>
        <v>6554189.6161388261</v>
      </c>
      <c r="J50" s="33">
        <f t="shared" si="12"/>
        <v>25572899.482068196</v>
      </c>
      <c r="K50" s="33">
        <f t="shared" si="3"/>
        <v>17456896.990095578</v>
      </c>
      <c r="L50" s="33">
        <f t="shared" si="13"/>
        <v>-12264223.768009849</v>
      </c>
      <c r="M50" s="32">
        <f t="shared" si="4"/>
        <v>19377473.553455561</v>
      </c>
      <c r="N50" s="34">
        <f t="shared" si="9"/>
        <v>2704542.9654052216</v>
      </c>
    </row>
    <row r="51" spans="1:14" x14ac:dyDescent="0.25">
      <c r="A51" s="33"/>
      <c r="B51" s="33"/>
      <c r="C51" s="35">
        <v>2020</v>
      </c>
      <c r="D51" s="33"/>
      <c r="E51" s="33"/>
      <c r="F51" s="33">
        <f t="shared" si="11"/>
        <v>403297887.29831052</v>
      </c>
      <c r="G51">
        <v>2012.9011694593171</v>
      </c>
      <c r="H51" s="33">
        <f t="shared" si="2"/>
        <v>4256371.0183294192</v>
      </c>
      <c r="I51" s="33">
        <f t="shared" si="10"/>
        <v>6725066.2089604829</v>
      </c>
      <c r="J51" s="33">
        <f t="shared" si="12"/>
        <v>24994502.843451206</v>
      </c>
      <c r="K51" s="33">
        <f t="shared" si="3"/>
        <v>16941702.54555811</v>
      </c>
      <c r="L51" s="33">
        <f t="shared" si="13"/>
        <v>-12309171.316222515</v>
      </c>
      <c r="M51" s="32">
        <f t="shared" si="4"/>
        <v>19448490.679631576</v>
      </c>
      <c r="N51" s="34">
        <f t="shared" si="9"/>
        <v>2830000.6512692436</v>
      </c>
    </row>
    <row r="52" spans="1:14" x14ac:dyDescent="0.25">
      <c r="A52" s="33"/>
      <c r="B52" s="33"/>
      <c r="C52" s="35">
        <v>2021</v>
      </c>
      <c r="D52" s="33"/>
      <c r="E52" s="33"/>
      <c r="F52" s="33">
        <f t="shared" si="11"/>
        <v>390988715.98208803</v>
      </c>
      <c r="G52">
        <v>2067.6099300184596</v>
      </c>
      <c r="H52" s="33">
        <f t="shared" si="2"/>
        <v>4372055.1792935701</v>
      </c>
      <c r="I52" s="33">
        <f t="shared" si="10"/>
        <v>6907847.1832838412</v>
      </c>
      <c r="J52" s="33">
        <f t="shared" si="12"/>
        <v>24416106.204834215</v>
      </c>
      <c r="K52" s="33">
        <f t="shared" si="3"/>
        <v>16424619.948327677</v>
      </c>
      <c r="L52" s="33">
        <f t="shared" si="13"/>
        <v>-12363541.435800107</v>
      </c>
      <c r="M52" s="32">
        <f t="shared" si="4"/>
        <v>19534395.468564171</v>
      </c>
      <c r="N52" s="34">
        <f t="shared" si="9"/>
        <v>2966686.6787051125</v>
      </c>
    </row>
    <row r="53" spans="1:14" x14ac:dyDescent="0.25">
      <c r="A53" s="33"/>
      <c r="B53" s="33"/>
      <c r="C53" s="35">
        <v>2022</v>
      </c>
      <c r="D53" s="33"/>
      <c r="E53" s="33"/>
      <c r="F53" s="33">
        <f t="shared" si="11"/>
        <v>378625174.54628789</v>
      </c>
      <c r="G53">
        <v>2125.5945781311566</v>
      </c>
      <c r="H53" s="33">
        <f t="shared" si="2"/>
        <v>4494666.3533936907</v>
      </c>
      <c r="I53" s="33">
        <f t="shared" si="10"/>
        <v>7101572.8383620316</v>
      </c>
      <c r="J53" s="33">
        <f t="shared" si="12"/>
        <v>23837709.566217225</v>
      </c>
      <c r="K53" s="33">
        <f t="shared" ref="K53:K81" si="14">F53*$Y$6/$Y$2</f>
        <v>15905253.375846537</v>
      </c>
      <c r="L53" s="33">
        <f t="shared" si="13"/>
        <v>-12427122.543764381</v>
      </c>
      <c r="M53" s="32">
        <f t="shared" ref="M53:M81" si="15">-L53*$Y$7</f>
        <v>19634853.619147722</v>
      </c>
      <c r="N53" s="34">
        <f t="shared" si="9"/>
        <v>3114885.8170665395</v>
      </c>
    </row>
    <row r="54" spans="1:14" x14ac:dyDescent="0.25">
      <c r="A54" s="33"/>
      <c r="B54" s="33"/>
      <c r="C54" s="35">
        <v>2023</v>
      </c>
      <c r="D54" s="33"/>
      <c r="E54" s="33"/>
      <c r="F54" s="33">
        <f t="shared" si="11"/>
        <v>366198052.00252354</v>
      </c>
      <c r="G54">
        <v>2188.876059984098</v>
      </c>
      <c r="H54" s="33">
        <f t="shared" si="2"/>
        <v>4628477.9232027279</v>
      </c>
      <c r="I54" s="33">
        <f t="shared" si="10"/>
        <v>7312995.1186603103</v>
      </c>
      <c r="J54" s="33">
        <f t="shared" si="12"/>
        <v>23259312.927600235</v>
      </c>
      <c r="K54" s="33">
        <f t="shared" si="14"/>
        <v>15383215.893716296</v>
      </c>
      <c r="L54" s="33">
        <f t="shared" si="13"/>
        <v>-12504574.957086666</v>
      </c>
      <c r="M54" s="32">
        <f t="shared" si="15"/>
        <v>19757228.432196934</v>
      </c>
      <c r="N54" s="34">
        <f t="shared" si="9"/>
        <v>3279065.5993988062</v>
      </c>
    </row>
    <row r="55" spans="1:14" x14ac:dyDescent="0.25">
      <c r="A55" s="33"/>
      <c r="B55" s="33"/>
      <c r="C55" s="35">
        <v>2024</v>
      </c>
      <c r="D55" s="33"/>
      <c r="E55" s="33"/>
      <c r="F55" s="33">
        <f t="shared" si="11"/>
        <v>353693477.04543686</v>
      </c>
      <c r="G55">
        <v>2252.9250143281474</v>
      </c>
      <c r="H55" s="33">
        <f t="shared" si="2"/>
        <v>4763912.3484793268</v>
      </c>
      <c r="I55" s="33">
        <f t="shared" si="10"/>
        <v>7526981.510597337</v>
      </c>
      <c r="J55" s="33">
        <f t="shared" si="12"/>
        <v>22680916.288983244</v>
      </c>
      <c r="K55" s="33">
        <f t="shared" si="14"/>
        <v>14857924.797348866</v>
      </c>
      <c r="L55" s="33">
        <f t="shared" si="13"/>
        <v>-12586903.840113705</v>
      </c>
      <c r="M55" s="32">
        <f t="shared" si="15"/>
        <v>19887308.067379653</v>
      </c>
      <c r="N55" s="34">
        <f t="shared" si="9"/>
        <v>3452067.190205704</v>
      </c>
    </row>
    <row r="56" spans="1:14" x14ac:dyDescent="0.25">
      <c r="A56" s="33"/>
      <c r="B56" s="33"/>
      <c r="C56" s="35">
        <v>2025</v>
      </c>
      <c r="D56" s="33"/>
      <c r="E56" s="33"/>
      <c r="F56" s="33">
        <f t="shared" si="11"/>
        <v>341106573.20532316</v>
      </c>
      <c r="G56">
        <v>2319.5366178564141</v>
      </c>
      <c r="H56" s="33">
        <f t="shared" si="2"/>
        <v>4904765.6119400067</v>
      </c>
      <c r="I56" s="33">
        <f t="shared" si="10"/>
        <v>7749529.666865211</v>
      </c>
      <c r="J56" s="33">
        <f t="shared" si="12"/>
        <v>22102519.650366254</v>
      </c>
      <c r="K56" s="33">
        <f t="shared" si="14"/>
        <v>14329175.236429354</v>
      </c>
      <c r="L56" s="33">
        <f t="shared" si="13"/>
        <v>-12678110.025876908</v>
      </c>
      <c r="M56" s="32">
        <f t="shared" si="15"/>
        <v>20031413.840885516</v>
      </c>
      <c r="N56" s="34">
        <f t="shared" si="9"/>
        <v>3637884.6970761567</v>
      </c>
    </row>
    <row r="57" spans="1:14" x14ac:dyDescent="0.25">
      <c r="A57" s="33"/>
      <c r="B57" s="33"/>
      <c r="C57" s="35">
        <v>2026</v>
      </c>
      <c r="D57" s="33"/>
      <c r="E57" s="33"/>
      <c r="F57" s="33">
        <f t="shared" si="11"/>
        <v>328428463.17944628</v>
      </c>
      <c r="G57">
        <v>2389.4380719994765</v>
      </c>
      <c r="H57" s="33">
        <f t="shared" si="2"/>
        <v>5052575.4140643366</v>
      </c>
      <c r="I57" s="33">
        <f t="shared" si="10"/>
        <v>7983069.1542216521</v>
      </c>
      <c r="J57" s="33">
        <f t="shared" si="12"/>
        <v>21524123.011749264</v>
      </c>
      <c r="K57" s="33">
        <f t="shared" si="14"/>
        <v>13796594.293997116</v>
      </c>
      <c r="L57" s="33">
        <f t="shared" si="13"/>
        <v>-12780104.131816484</v>
      </c>
      <c r="M57" s="32">
        <f t="shared" si="15"/>
        <v>20192564.528270047</v>
      </c>
      <c r="N57" s="34">
        <f t="shared" si="9"/>
        <v>3838868.6754013752</v>
      </c>
    </row>
    <row r="58" spans="1:14" x14ac:dyDescent="0.25">
      <c r="A58" s="33"/>
      <c r="B58" s="33"/>
      <c r="C58" s="35">
        <v>2027</v>
      </c>
      <c r="D58" s="33"/>
      <c r="E58" s="33"/>
      <c r="F58" s="33">
        <f t="shared" si="11"/>
        <v>315648359.04762977</v>
      </c>
      <c r="G58">
        <v>2459.0689868371001</v>
      </c>
      <c r="H58" s="33">
        <f t="shared" si="2"/>
        <v>5199813.1485300744</v>
      </c>
      <c r="I58" s="33">
        <f t="shared" si="10"/>
        <v>8215704.7746775178</v>
      </c>
      <c r="J58" s="33">
        <f t="shared" si="12"/>
        <v>20945726.373132274</v>
      </c>
      <c r="K58" s="33">
        <f t="shared" si="14"/>
        <v>13259728.792040395</v>
      </c>
      <c r="L58" s="33">
        <f t="shared" si="13"/>
        <v>-12885810.729621952</v>
      </c>
      <c r="M58" s="32">
        <f t="shared" si="15"/>
        <v>20359580.952802684</v>
      </c>
      <c r="N58" s="34">
        <f t="shared" si="9"/>
        <v>4049104.3089484824</v>
      </c>
    </row>
    <row r="59" spans="1:14" x14ac:dyDescent="0.25">
      <c r="A59" s="33"/>
      <c r="B59" s="33"/>
      <c r="C59" s="35">
        <v>2028</v>
      </c>
      <c r="D59" s="33"/>
      <c r="E59" s="33"/>
      <c r="F59" s="33">
        <f t="shared" si="11"/>
        <v>302762548.31800783</v>
      </c>
      <c r="G59">
        <v>2533.1624627015849</v>
      </c>
      <c r="H59" s="33">
        <f t="shared" si="2"/>
        <v>5356487.1711307941</v>
      </c>
      <c r="I59" s="33">
        <f t="shared" si="10"/>
        <v>8463249.7303866558</v>
      </c>
      <c r="J59" s="33">
        <f t="shared" si="12"/>
        <v>20367329.734515283</v>
      </c>
      <c r="K59" s="33">
        <f t="shared" si="14"/>
        <v>12718422.77652403</v>
      </c>
      <c r="L59" s="33">
        <f t="shared" si="13"/>
        <v>-13005394.129122049</v>
      </c>
      <c r="M59" s="32">
        <f t="shared" si="15"/>
        <v>20548522.724012837</v>
      </c>
      <c r="N59" s="34">
        <f t="shared" si="9"/>
        <v>4278832.2884037374</v>
      </c>
    </row>
    <row r="60" spans="1:14" x14ac:dyDescent="0.25">
      <c r="A60" s="33"/>
      <c r="B60" s="33"/>
      <c r="C60" s="35">
        <v>2029</v>
      </c>
      <c r="D60" s="33"/>
      <c r="E60" s="33"/>
      <c r="F60" s="33">
        <f t="shared" si="11"/>
        <v>289757154.18888581</v>
      </c>
      <c r="G60">
        <v>2611.3215350538353</v>
      </c>
      <c r="H60" s="33">
        <f t="shared" si="2"/>
        <v>5521758.0823047347</v>
      </c>
      <c r="I60" s="33">
        <f t="shared" si="10"/>
        <v>8724377.7700414807</v>
      </c>
      <c r="J60" s="33">
        <f t="shared" si="12"/>
        <v>19788933.095898293</v>
      </c>
      <c r="K60" s="33">
        <f t="shared" si="14"/>
        <v>12172093.311970308</v>
      </c>
      <c r="L60" s="33">
        <f t="shared" si="13"/>
        <v>-13138597.866232719</v>
      </c>
      <c r="M60" s="32">
        <f t="shared" si="15"/>
        <v>20758984.628647696</v>
      </c>
      <c r="N60" s="34">
        <f t="shared" si="9"/>
        <v>4528761.7926605046</v>
      </c>
    </row>
    <row r="61" spans="1:14" x14ac:dyDescent="0.25">
      <c r="A61" s="33"/>
      <c r="B61" s="33"/>
      <c r="C61" s="35">
        <v>2030</v>
      </c>
      <c r="D61" s="33"/>
      <c r="E61" s="33"/>
      <c r="F61" s="33">
        <f t="shared" si="11"/>
        <v>276618556.32265311</v>
      </c>
      <c r="G61">
        <v>2691.1557246950333</v>
      </c>
      <c r="H61" s="33">
        <f t="shared" si="2"/>
        <v>5690571.1051278487</v>
      </c>
      <c r="I61" s="33">
        <f t="shared" si="10"/>
        <v>8991102.3461020011</v>
      </c>
      <c r="J61" s="33">
        <f t="shared" si="12"/>
        <v>19210536.457281303</v>
      </c>
      <c r="K61" s="33">
        <f t="shared" si="14"/>
        <v>11620168.236422433</v>
      </c>
      <c r="L61" s="33">
        <f t="shared" si="13"/>
        <v>-13280939.325986719</v>
      </c>
      <c r="M61" s="32">
        <f t="shared" si="15"/>
        <v>20983884.135059018</v>
      </c>
      <c r="N61" s="34">
        <f t="shared" si="9"/>
        <v>4795380.4638224188</v>
      </c>
    </row>
    <row r="62" spans="1:14" x14ac:dyDescent="0.25">
      <c r="A62" s="33"/>
      <c r="B62" s="33"/>
      <c r="C62" s="35">
        <v>2031</v>
      </c>
      <c r="D62" s="33"/>
      <c r="E62" s="33"/>
      <c r="F62" s="33">
        <f t="shared" si="11"/>
        <v>263337616.9966664</v>
      </c>
      <c r="G62">
        <v>2774.46526409957</v>
      </c>
      <c r="H62" s="33">
        <f t="shared" si="2"/>
        <v>5866732.9129959876</v>
      </c>
      <c r="I62" s="33">
        <f t="shared" si="10"/>
        <v>9269438.0025336612</v>
      </c>
      <c r="J62" s="33">
        <f t="shared" si="12"/>
        <v>18632139.818664312</v>
      </c>
      <c r="K62" s="33">
        <f t="shared" si="14"/>
        <v>11062263.69322297</v>
      </c>
      <c r="L62" s="33">
        <f t="shared" si="13"/>
        <v>-13436609.038437329</v>
      </c>
      <c r="M62" s="32">
        <f t="shared" si="15"/>
        <v>21229842.280730981</v>
      </c>
      <c r="N62" s="34">
        <f t="shared" si="9"/>
        <v>5083899.8108317228</v>
      </c>
    </row>
    <row r="63" spans="1:14" x14ac:dyDescent="0.25">
      <c r="A63" s="33"/>
      <c r="B63" s="33"/>
      <c r="C63" s="35">
        <v>2032</v>
      </c>
      <c r="D63" s="33"/>
      <c r="E63" s="33"/>
      <c r="F63" s="33">
        <f t="shared" si="11"/>
        <v>249901007.95822906</v>
      </c>
      <c r="G63">
        <v>2861.4262695372317</v>
      </c>
      <c r="H63" s="33">
        <f t="shared" si="2"/>
        <v>6050615.911766897</v>
      </c>
      <c r="I63" s="33">
        <f t="shared" si="10"/>
        <v>9559973.1405916978</v>
      </c>
      <c r="J63" s="33">
        <f t="shared" si="12"/>
        <v>18053743.180047322</v>
      </c>
      <c r="K63" s="33">
        <f t="shared" si="14"/>
        <v>10497819.790292768</v>
      </c>
      <c r="L63" s="33">
        <f t="shared" si="13"/>
        <v>-13606539.301521452</v>
      </c>
      <c r="M63" s="32">
        <f t="shared" si="15"/>
        <v>21498332.096403897</v>
      </c>
      <c r="N63" s="34">
        <f t="shared" si="9"/>
        <v>5396457.5354805682</v>
      </c>
    </row>
    <row r="64" spans="1:14" x14ac:dyDescent="0.25">
      <c r="A64" s="33"/>
      <c r="B64" s="33"/>
      <c r="C64" s="35">
        <v>2033</v>
      </c>
      <c r="D64" s="33"/>
      <c r="E64" s="33"/>
      <c r="F64" s="33">
        <f t="shared" si="11"/>
        <v>236294468.65670761</v>
      </c>
      <c r="G64">
        <v>2951.8915165087074</v>
      </c>
      <c r="H64" s="33">
        <f t="shared" si="2"/>
        <v>6241908.7885447619</v>
      </c>
      <c r="I64" s="33">
        <f t="shared" si="10"/>
        <v>9862215.8859007247</v>
      </c>
      <c r="J64" s="33">
        <f t="shared" si="12"/>
        <v>17475346.541430332</v>
      </c>
      <c r="K64" s="33">
        <f t="shared" si="14"/>
        <v>9926237.4716620911</v>
      </c>
      <c r="L64" s="33">
        <f t="shared" si="13"/>
        <v>-13791017.858313004</v>
      </c>
      <c r="M64" s="32">
        <f t="shared" si="15"/>
        <v>21789808.216134548</v>
      </c>
      <c r="N64" s="34">
        <f t="shared" si="9"/>
        <v>5734643.1327194348</v>
      </c>
    </row>
    <row r="65" spans="1:14" x14ac:dyDescent="0.25">
      <c r="A65" s="33"/>
      <c r="B65" s="33"/>
      <c r="C65" s="35">
        <v>2034</v>
      </c>
      <c r="D65" s="33"/>
      <c r="E65" s="33"/>
      <c r="F65" s="33">
        <f t="shared" si="11"/>
        <v>222503450.79839462</v>
      </c>
      <c r="G65">
        <v>3045.9534575102116</v>
      </c>
      <c r="H65" s="33">
        <f t="shared" si="2"/>
        <v>6440807.0383352153</v>
      </c>
      <c r="I65" s="33">
        <f t="shared" si="10"/>
        <v>10176475.120569641</v>
      </c>
      <c r="J65" s="33">
        <f t="shared" si="12"/>
        <v>16896949.902813341</v>
      </c>
      <c r="K65" s="33">
        <f t="shared" si="14"/>
        <v>9346905.5938751921</v>
      </c>
      <c r="L65" s="33">
        <f t="shared" si="13"/>
        <v>-13990851.347273365</v>
      </c>
      <c r="M65" s="32">
        <f t="shared" si="15"/>
        <v>22105545.128691915</v>
      </c>
      <c r="N65" s="34">
        <f t="shared" si="9"/>
        <v>6100738.4304392608</v>
      </c>
    </row>
    <row r="66" spans="1:14" x14ac:dyDescent="0.25">
      <c r="A66" s="33"/>
      <c r="B66" s="33"/>
      <c r="C66" s="35">
        <v>2035</v>
      </c>
      <c r="D66" s="33"/>
      <c r="E66" s="33"/>
      <c r="F66" s="33">
        <f t="shared" si="11"/>
        <v>208512599.45112127</v>
      </c>
      <c r="G66">
        <v>3143.8192144118279</v>
      </c>
      <c r="H66" s="33">
        <f t="shared" si="2"/>
        <v>6647748.6297471784</v>
      </c>
      <c r="I66" s="33">
        <f t="shared" ref="I66:I82" si="16">H66*$Y$7</f>
        <v>10503442.835000543</v>
      </c>
      <c r="J66" s="33">
        <f t="shared" si="12"/>
        <v>16318553.264196351</v>
      </c>
      <c r="K66" s="33">
        <f t="shared" si="14"/>
        <v>8759179.1282780636</v>
      </c>
      <c r="L66" s="33">
        <f t="shared" si="13"/>
        <v>-14207122.765665466</v>
      </c>
      <c r="M66" s="32">
        <f t="shared" si="15"/>
        <v>22447253.969751436</v>
      </c>
      <c r="N66" s="34">
        <f t="shared" si="9"/>
        <v>6497506.7604747452</v>
      </c>
    </row>
    <row r="67" spans="1:14" x14ac:dyDescent="0.25">
      <c r="A67" s="33"/>
      <c r="B67" s="33"/>
      <c r="C67" s="35">
        <v>2036</v>
      </c>
      <c r="D67" s="33"/>
      <c r="E67" s="33"/>
      <c r="F67" s="33">
        <f t="shared" si="11"/>
        <v>194305476.6854558</v>
      </c>
      <c r="G67">
        <v>3245.8512960697635</v>
      </c>
      <c r="H67" s="33">
        <f t="shared" ref="H67:H80" si="17">G67*$Y$1</f>
        <v>6863500.1042347755</v>
      </c>
      <c r="I67" s="33">
        <f t="shared" si="16"/>
        <v>10844330.164690945</v>
      </c>
      <c r="J67" s="33">
        <f t="shared" si="12"/>
        <v>15740156.625579361</v>
      </c>
      <c r="K67" s="33">
        <f t="shared" si="14"/>
        <v>8162367.5517619271</v>
      </c>
      <c r="L67" s="33">
        <f t="shared" si="13"/>
        <v>-14441289.178052207</v>
      </c>
      <c r="M67" s="32">
        <f t="shared" si="15"/>
        <v>22817236.901322488</v>
      </c>
      <c r="N67" s="34">
        <f t="shared" si="9"/>
        <v>6928352.7759476909</v>
      </c>
    </row>
    <row r="68" spans="1:14" x14ac:dyDescent="0.25">
      <c r="A68" s="33"/>
      <c r="B68" s="33"/>
      <c r="C68" s="35">
        <v>2037</v>
      </c>
      <c r="D68" s="33"/>
      <c r="E68" s="33"/>
      <c r="F68" s="33">
        <f t="shared" si="11"/>
        <v>179864187.50740358</v>
      </c>
      <c r="G68">
        <v>3352.0938910402247</v>
      </c>
      <c r="H68" s="33">
        <f t="shared" si="17"/>
        <v>7088154.9005086776</v>
      </c>
      <c r="I68" s="33">
        <f t="shared" si="16"/>
        <v>11199284.742803711</v>
      </c>
      <c r="J68" s="33">
        <f t="shared" si="12"/>
        <v>15161759.986962371</v>
      </c>
      <c r="K68" s="33">
        <f t="shared" si="14"/>
        <v>7555719.1329766866</v>
      </c>
      <c r="L68" s="33">
        <f t="shared" si="13"/>
        <v>-14694195.754494363</v>
      </c>
      <c r="M68" s="32">
        <f t="shared" si="15"/>
        <v>23216829.292101096</v>
      </c>
      <c r="N68" s="34">
        <f t="shared" si="9"/>
        <v>7396184.8013066435</v>
      </c>
    </row>
    <row r="69" spans="1:14" x14ac:dyDescent="0.25">
      <c r="A69" s="33"/>
      <c r="B69" s="33"/>
      <c r="C69" s="35">
        <v>2038</v>
      </c>
      <c r="D69" s="33"/>
      <c r="E69" s="33"/>
      <c r="F69" s="33">
        <f t="shared" si="11"/>
        <v>165169991.75290921</v>
      </c>
      <c r="G69">
        <v>3462.6239644607595</v>
      </c>
      <c r="H69" s="33">
        <f t="shared" si="17"/>
        <v>7321875.7648506444</v>
      </c>
      <c r="I69" s="33">
        <f t="shared" si="16"/>
        <v>11568563.708464019</v>
      </c>
      <c r="J69" s="33">
        <f t="shared" si="12"/>
        <v>14583363.34834538</v>
      </c>
      <c r="K69" s="33">
        <f t="shared" si="14"/>
        <v>6938446.6367418943</v>
      </c>
      <c r="L69" s="33">
        <f t="shared" si="13"/>
        <v>-14966792.476454128</v>
      </c>
      <c r="M69" s="32">
        <f t="shared" si="15"/>
        <v>23647532.112797521</v>
      </c>
      <c r="N69" s="34">
        <f t="shared" si="9"/>
        <v>7904241.1443440933</v>
      </c>
    </row>
    <row r="70" spans="1:14" x14ac:dyDescent="0.25">
      <c r="A70" s="33"/>
      <c r="B70" s="33"/>
      <c r="C70" s="35">
        <v>2039</v>
      </c>
      <c r="D70" s="33"/>
      <c r="E70" s="33"/>
      <c r="F70" s="33">
        <f t="shared" si="11"/>
        <v>150203199.27645507</v>
      </c>
      <c r="G70">
        <v>3577.3074539833897</v>
      </c>
      <c r="H70" s="33">
        <f t="shared" si="17"/>
        <v>7564379.2163321329</v>
      </c>
      <c r="I70" s="33">
        <f t="shared" si="16"/>
        <v>11951719.161804771</v>
      </c>
      <c r="J70" s="33">
        <f t="shared" si="12"/>
        <v>14004966.70972839</v>
      </c>
      <c r="K70" s="33">
        <f t="shared" si="14"/>
        <v>6309722.9211385241</v>
      </c>
      <c r="L70" s="33">
        <f t="shared" si="13"/>
        <v>-15259623.004921999</v>
      </c>
      <c r="M70" s="32">
        <f t="shared" si="15"/>
        <v>24110204.347776759</v>
      </c>
      <c r="N70" s="34">
        <f t="shared" si="9"/>
        <v>8455459.3957107179</v>
      </c>
    </row>
    <row r="71" spans="1:14" x14ac:dyDescent="0.25">
      <c r="A71" s="33"/>
      <c r="B71" s="33"/>
      <c r="C71" s="35">
        <v>2040</v>
      </c>
      <c r="D71" s="33"/>
      <c r="E71" s="33"/>
      <c r="F71" s="33">
        <f t="shared" si="11"/>
        <v>134943576.27153307</v>
      </c>
      <c r="G71">
        <v>3696.480709490038</v>
      </c>
      <c r="H71" s="33">
        <f t="shared" si="17"/>
        <v>7816376.4820670998</v>
      </c>
      <c r="I71" s="33">
        <f t="shared" si="16"/>
        <v>12349874.841666019</v>
      </c>
      <c r="J71" s="33">
        <f t="shared" si="12"/>
        <v>13426570.0711114</v>
      </c>
      <c r="K71" s="33">
        <f t="shared" si="14"/>
        <v>5668698.0061839866</v>
      </c>
      <c r="L71" s="33">
        <f t="shared" si="13"/>
        <v>-15574248.546994515</v>
      </c>
      <c r="M71" s="32">
        <f t="shared" si="15"/>
        <v>24607312.704251334</v>
      </c>
      <c r="N71" s="34">
        <f t="shared" si="9"/>
        <v>9054300.4392957911</v>
      </c>
    </row>
    <row r="72" spans="1:14" x14ac:dyDescent="0.25">
      <c r="A72" s="33"/>
      <c r="B72" s="33"/>
      <c r="C72" s="35">
        <v>2041</v>
      </c>
      <c r="D72" s="33"/>
      <c r="E72" s="33"/>
      <c r="F72" s="33">
        <f t="shared" si="11"/>
        <v>119369327.72453856</v>
      </c>
      <c r="G72">
        <v>3820.3216297297463</v>
      </c>
      <c r="H72" s="33">
        <f t="shared" si="17"/>
        <v>8078243.7370467009</v>
      </c>
      <c r="I72" s="33">
        <f t="shared" si="16"/>
        <v>12763625.104533788</v>
      </c>
      <c r="J72" s="33">
        <f t="shared" si="12"/>
        <v>12848173.432494409</v>
      </c>
      <c r="K72" s="33">
        <f t="shared" si="14"/>
        <v>5014456.3288438702</v>
      </c>
      <c r="L72" s="33">
        <f t="shared" si="13"/>
        <v>-15911960.84069724</v>
      </c>
      <c r="M72" s="32">
        <f t="shared" si="15"/>
        <v>25140898.128301639</v>
      </c>
      <c r="N72" s="34">
        <f t="shared" si="9"/>
        <v>9705163.6313687917</v>
      </c>
    </row>
    <row r="73" spans="1:14" x14ac:dyDescent="0.25">
      <c r="A73" s="33"/>
      <c r="B73" s="33"/>
      <c r="C73" s="35">
        <v>2042</v>
      </c>
      <c r="D73" s="33"/>
      <c r="E73" s="33"/>
      <c r="F73" s="33">
        <f t="shared" si="11"/>
        <v>103457366.88384132</v>
      </c>
      <c r="G73">
        <v>3948.9467203600229</v>
      </c>
      <c r="H73" s="33">
        <f t="shared" si="17"/>
        <v>8350227.3377794484</v>
      </c>
      <c r="I73" s="33">
        <f t="shared" si="16"/>
        <v>13193359.193691529</v>
      </c>
      <c r="J73" s="33">
        <f t="shared" si="12"/>
        <v>12269776.793877419</v>
      </c>
      <c r="K73" s="33">
        <f t="shared" si="14"/>
        <v>4346028.0628652237</v>
      </c>
      <c r="L73" s="33">
        <f t="shared" si="13"/>
        <v>-16273976.068791643</v>
      </c>
      <c r="M73" s="32">
        <f t="shared" si="15"/>
        <v>25712882.188690796</v>
      </c>
      <c r="N73" s="34">
        <f t="shared" si="9"/>
        <v>10412627.001149675</v>
      </c>
    </row>
    <row r="74" spans="1:14" x14ac:dyDescent="0.25">
      <c r="A74" s="33"/>
      <c r="B74" s="33"/>
      <c r="C74" s="35">
        <v>2043</v>
      </c>
      <c r="D74" s="33"/>
      <c r="E74" s="33"/>
      <c r="F74" s="33">
        <f t="shared" si="11"/>
        <v>87183390.815049678</v>
      </c>
      <c r="G74">
        <v>4082.8717657375769</v>
      </c>
      <c r="H74" s="33">
        <f t="shared" si="17"/>
        <v>8633417.9337323476</v>
      </c>
      <c r="I74" s="33">
        <f t="shared" si="16"/>
        <v>13640800.33529711</v>
      </c>
      <c r="J74" s="33">
        <f t="shared" si="12"/>
        <v>11691380.155260429</v>
      </c>
      <c r="K74" s="33">
        <f t="shared" si="14"/>
        <v>3662392.2926955097</v>
      </c>
      <c r="L74" s="33">
        <f t="shared" si="13"/>
        <v>-16662405.796297265</v>
      </c>
      <c r="M74" s="32">
        <f t="shared" si="15"/>
        <v>26326601.158149682</v>
      </c>
      <c r="N74" s="34">
        <f t="shared" si="9"/>
        <v>11182819.606758116</v>
      </c>
    </row>
    <row r="75" spans="1:14" x14ac:dyDescent="0.25">
      <c r="A75" s="33"/>
      <c r="B75" s="33"/>
      <c r="C75" s="35">
        <v>2044</v>
      </c>
      <c r="D75" s="33"/>
      <c r="E75" s="33"/>
      <c r="F75" s="33">
        <f t="shared" si="11"/>
        <v>70520985.018752411</v>
      </c>
      <c r="G75">
        <v>4222.1499811469967</v>
      </c>
      <c r="H75" s="33">
        <f t="shared" si="17"/>
        <v>8927928.0510435384</v>
      </c>
      <c r="I75" s="33">
        <f t="shared" si="16"/>
        <v>14106126.320648791</v>
      </c>
      <c r="J75" s="33">
        <f t="shared" si="12"/>
        <v>11112983.516643438</v>
      </c>
      <c r="K75" s="33">
        <f t="shared" si="14"/>
        <v>2962439.4003426461</v>
      </c>
      <c r="L75" s="33">
        <f t="shared" si="13"/>
        <v>-17078472.167344328</v>
      </c>
      <c r="M75" s="32">
        <f t="shared" si="15"/>
        <v>26983986.024404038</v>
      </c>
      <c r="N75" s="34">
        <f t="shared" si="9"/>
        <v>12020964.462748159</v>
      </c>
    </row>
    <row r="76" spans="1:14" x14ac:dyDescent="0.25">
      <c r="A76" s="33"/>
      <c r="B76" s="33"/>
      <c r="C76" s="35">
        <v>2045</v>
      </c>
      <c r="D76" s="33"/>
      <c r="E76" s="33"/>
      <c r="F76" s="33">
        <f t="shared" si="11"/>
        <v>53442512.851408079</v>
      </c>
      <c r="G76">
        <v>4366.8814418205466</v>
      </c>
      <c r="H76" s="33">
        <f t="shared" si="17"/>
        <v>9233969.303340517</v>
      </c>
      <c r="I76" s="33">
        <f t="shared" si="16"/>
        <v>14589671.499278018</v>
      </c>
      <c r="J76" s="33">
        <f t="shared" si="12"/>
        <v>10534586.878026448</v>
      </c>
      <c r="K76" s="33">
        <f t="shared" si="14"/>
        <v>2245008.4280903079</v>
      </c>
      <c r="L76" s="33">
        <f t="shared" si="13"/>
        <v>-17523547.753276657</v>
      </c>
      <c r="M76" s="32">
        <f t="shared" si="15"/>
        <v>27687205.450177118</v>
      </c>
      <c r="N76" s="34">
        <f t="shared" si="9"/>
        <v>12932801.104776436</v>
      </c>
    </row>
    <row r="77" spans="1:14" x14ac:dyDescent="0.25">
      <c r="A77" s="33"/>
      <c r="B77" s="33"/>
      <c r="C77" s="35">
        <v>2046</v>
      </c>
      <c r="D77" s="33"/>
      <c r="E77" s="33"/>
      <c r="F77" s="33">
        <f t="shared" si="11"/>
        <v>35918965.098131418</v>
      </c>
      <c r="G77">
        <v>4517.4386691008476</v>
      </c>
      <c r="H77" s="33">
        <f t="shared" si="17"/>
        <v>9552329.403935045</v>
      </c>
      <c r="I77" s="33">
        <f t="shared" si="16"/>
        <v>15092680.458217371</v>
      </c>
      <c r="J77" s="33">
        <f t="shared" si="12"/>
        <v>9956190.2394094579</v>
      </c>
      <c r="K77" s="33">
        <f t="shared" si="14"/>
        <v>1508880.7593646306</v>
      </c>
      <c r="L77" s="33">
        <f t="shared" si="13"/>
        <v>-17999638.883979872</v>
      </c>
      <c r="M77" s="32">
        <f t="shared" si="15"/>
        <v>28439429.4366882</v>
      </c>
      <c r="N77" s="34">
        <f t="shared" si="9"/>
        <v>13925341.49211535</v>
      </c>
    </row>
    <row r="78" spans="1:14" x14ac:dyDescent="0.25">
      <c r="A78" s="33"/>
      <c r="B78" s="33"/>
      <c r="C78" s="35">
        <v>2047</v>
      </c>
      <c r="D78" s="33"/>
      <c r="E78" s="33"/>
      <c r="F78" s="33">
        <f t="shared" si="11"/>
        <v>17919326.214151546</v>
      </c>
      <c r="G78">
        <v>4674.034335865882</v>
      </c>
      <c r="H78" s="33">
        <f t="shared" si="17"/>
        <v>9883458.0592945609</v>
      </c>
      <c r="I78" s="33">
        <f t="shared" si="16"/>
        <v>15615863.733685408</v>
      </c>
      <c r="J78" s="33">
        <f t="shared" si="12"/>
        <v>9377793.6007924676</v>
      </c>
      <c r="K78" s="33">
        <f t="shared" si="14"/>
        <v>752753.4958605502</v>
      </c>
      <c r="L78" s="33">
        <f t="shared" si="13"/>
        <v>-18508498.164226476</v>
      </c>
      <c r="M78" s="32">
        <f t="shared" si="15"/>
        <v>29243427.099477835</v>
      </c>
      <c r="N78" s="34">
        <f t="shared" si="9"/>
        <v>15005576.498781975</v>
      </c>
    </row>
    <row r="79" spans="1:14" x14ac:dyDescent="0.25">
      <c r="A79" s="33"/>
      <c r="B79" s="33"/>
      <c r="C79" s="35">
        <v>2048</v>
      </c>
      <c r="D79" s="33"/>
      <c r="E79" s="33"/>
      <c r="F79" s="33">
        <f t="shared" si="11"/>
        <v>-589171.95007492974</v>
      </c>
      <c r="G79">
        <v>4836.8828162015498</v>
      </c>
      <c r="H79" s="33">
        <f t="shared" si="17"/>
        <v>10227808.573167982</v>
      </c>
      <c r="I79" s="33">
        <f t="shared" si="16"/>
        <v>16159937.545605412</v>
      </c>
      <c r="J79" s="33">
        <f t="shared" si="12"/>
        <v>8799396.9621754773</v>
      </c>
      <c r="K79" s="33">
        <f t="shared" si="14"/>
        <v>-24749.883995729244</v>
      </c>
      <c r="L79" s="33">
        <f t="shared" si="13"/>
        <v>-19051955.419339191</v>
      </c>
      <c r="M79" s="32">
        <f t="shared" si="15"/>
        <v>30102089.562555924</v>
      </c>
      <c r="N79" s="34">
        <f t="shared" si="9"/>
        <v>16180957.793633377</v>
      </c>
    </row>
    <row r="80" spans="1:14" x14ac:dyDescent="0.25">
      <c r="A80" s="33"/>
      <c r="B80" s="33"/>
      <c r="C80" s="35">
        <v>2049</v>
      </c>
      <c r="D80" s="33"/>
      <c r="E80" s="33"/>
      <c r="F80" s="33">
        <f t="shared" si="11"/>
        <v>-19641127.369414121</v>
      </c>
      <c r="G80">
        <v>5006.2363346013999</v>
      </c>
      <c r="H80" s="33">
        <f t="shared" si="17"/>
        <v>10585914.285711665</v>
      </c>
      <c r="I80" s="33">
        <f t="shared" si="16"/>
        <v>16725744.57142443</v>
      </c>
      <c r="J80" s="33">
        <f t="shared" si="12"/>
        <v>8221000.323558487</v>
      </c>
      <c r="K80" s="33">
        <f t="shared" si="14"/>
        <v>-825082.76892088796</v>
      </c>
      <c r="L80" s="33">
        <f t="shared" si="13"/>
        <v>-19631997.378191039</v>
      </c>
      <c r="M80" s="32">
        <f t="shared" si="15"/>
        <v>31018555.857541844</v>
      </c>
      <c r="N80" s="34">
        <f t="shared" si="9"/>
        <v>17459523.818577077</v>
      </c>
    </row>
    <row r="81" spans="1:14" x14ac:dyDescent="0.25">
      <c r="A81" s="33"/>
      <c r="B81" s="33"/>
      <c r="C81" s="35">
        <v>2050</v>
      </c>
      <c r="D81" s="33"/>
      <c r="E81" s="33"/>
      <c r="F81" s="33">
        <f t="shared" si="11"/>
        <v>-39273124.74760516</v>
      </c>
      <c r="G81">
        <v>5182.3624624376998</v>
      </c>
      <c r="H81" s="33">
        <f>G81*$Y$1</f>
        <v>10958340.988754604</v>
      </c>
      <c r="I81" s="33">
        <f t="shared" si="16"/>
        <v>17314178.762232274</v>
      </c>
      <c r="J81" s="33">
        <f t="shared" si="12"/>
        <v>7642603.6849414967</v>
      </c>
      <c r="K81" s="33">
        <f t="shared" si="14"/>
        <v>-1649782.0059651744</v>
      </c>
      <c r="L81" s="33">
        <f t="shared" si="13"/>
        <v>-20250726.679661274</v>
      </c>
      <c r="M81" s="32">
        <f t="shared" si="15"/>
        <v>31996148.153864816</v>
      </c>
      <c r="N81" s="34">
        <f t="shared" si="9"/>
        <v>18849833.056736406</v>
      </c>
    </row>
    <row r="82" spans="1:14" x14ac:dyDescent="0.25">
      <c r="I82" s="34">
        <f t="shared" si="16"/>
        <v>0</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1"/>
  <sheetViews>
    <sheetView zoomScaleNormal="100" workbookViewId="0"/>
  </sheetViews>
  <sheetFormatPr defaultRowHeight="15" x14ac:dyDescent="0.25"/>
  <cols>
    <col min="1" max="1" width="9" bestFit="1" customWidth="1"/>
    <col min="2" max="2" width="5.28515625" bestFit="1" customWidth="1"/>
    <col min="3" max="3" width="9.5703125" bestFit="1" customWidth="1"/>
    <col min="4" max="4" width="16.28515625" bestFit="1" customWidth="1"/>
    <col min="5" max="5" width="14.7109375" bestFit="1" customWidth="1"/>
    <col min="6" max="6" width="16.7109375" bestFit="1" customWidth="1"/>
    <col min="7" max="7" width="14.7109375" bestFit="1" customWidth="1"/>
    <col min="8" max="8" width="24.85546875" style="34" bestFit="1" customWidth="1"/>
    <col min="9" max="9" width="24.85546875" style="34" customWidth="1"/>
    <col min="10" max="10" width="15.28515625" style="34" customWidth="1"/>
    <col min="11" max="11" width="13.28515625" style="34" customWidth="1"/>
    <col min="12" max="12" width="18.7109375" bestFit="1" customWidth="1"/>
    <col min="13" max="13" width="16.140625" bestFit="1" customWidth="1"/>
    <col min="14" max="14" width="28.5703125" style="34" bestFit="1" customWidth="1"/>
    <col min="15" max="15" width="14.28515625" style="34" customWidth="1"/>
    <col min="24" max="24" width="19.28515625" bestFit="1" customWidth="1"/>
    <col min="25" max="25" width="12.42578125" bestFit="1" customWidth="1"/>
  </cols>
  <sheetData>
    <row r="1" spans="1:31" x14ac:dyDescent="0.25">
      <c r="A1" s="33" t="s">
        <v>137</v>
      </c>
      <c r="B1" s="33" t="s">
        <v>138</v>
      </c>
      <c r="C1" s="33" t="s">
        <v>0</v>
      </c>
      <c r="D1" s="33" t="s">
        <v>139</v>
      </c>
      <c r="E1" s="33" t="s">
        <v>140</v>
      </c>
      <c r="F1" s="33" t="s">
        <v>141</v>
      </c>
      <c r="G1" s="33" t="s">
        <v>142</v>
      </c>
      <c r="H1" s="33" t="s">
        <v>143</v>
      </c>
      <c r="I1" s="33" t="s">
        <v>144</v>
      </c>
      <c r="J1" s="33" t="s">
        <v>145</v>
      </c>
      <c r="K1" s="33" t="s">
        <v>146</v>
      </c>
      <c r="L1" s="33" t="s">
        <v>147</v>
      </c>
      <c r="M1" s="33" t="s">
        <v>148</v>
      </c>
      <c r="N1" s="34" t="s">
        <v>171</v>
      </c>
      <c r="X1" t="s">
        <v>130</v>
      </c>
      <c r="Y1">
        <v>2114.54545454545</v>
      </c>
      <c r="Z1" t="s">
        <v>149</v>
      </c>
      <c r="AA1" t="s">
        <v>150</v>
      </c>
      <c r="AB1" s="32"/>
      <c r="AC1" s="32"/>
      <c r="AD1" s="32"/>
      <c r="AE1" s="32"/>
    </row>
    <row r="2" spans="1:31" x14ac:dyDescent="0.25">
      <c r="A2" s="33"/>
      <c r="B2" s="33"/>
      <c r="C2" s="35">
        <v>1971</v>
      </c>
      <c r="D2" s="33"/>
      <c r="E2" s="33"/>
      <c r="F2" s="33"/>
      <c r="G2">
        <f t="array" ref="G2:G81">TRANSPOSE('03_Consumption Forecast'!D45:CE45 +'03_Consumption Forecast'!D54:CE54)</f>
        <v>829.98931596091211</v>
      </c>
      <c r="H2" s="33">
        <f t="shared" ref="H2:H33" si="0">G2*$Y$1</f>
        <v>1755050.1353864339</v>
      </c>
      <c r="I2" s="33">
        <f t="shared" ref="I2:I33" si="1">H2*$Y$7</f>
        <v>2772979.2139105657</v>
      </c>
      <c r="J2" s="33"/>
      <c r="K2" s="36"/>
      <c r="L2" s="33"/>
      <c r="M2" s="32"/>
      <c r="N2" s="34">
        <f t="shared" ref="N2:N19" si="2">0.27*I2</f>
        <v>748704.38775585277</v>
      </c>
      <c r="P2" s="32"/>
      <c r="Q2" s="32"/>
      <c r="R2" s="32"/>
      <c r="S2" s="32"/>
      <c r="T2" s="32"/>
      <c r="U2" s="32"/>
      <c r="V2" s="32"/>
      <c r="W2" s="32"/>
      <c r="X2" s="32" t="s">
        <v>151</v>
      </c>
      <c r="Y2" s="32">
        <f>'07_IE Wood Emissions'!Y2</f>
        <v>101.10000000000001</v>
      </c>
      <c r="Z2" s="32" t="s">
        <v>152</v>
      </c>
      <c r="AA2" s="32" t="s">
        <v>153</v>
      </c>
    </row>
    <row r="3" spans="1:31" x14ac:dyDescent="0.25">
      <c r="A3" s="33"/>
      <c r="B3" s="33"/>
      <c r="C3" s="35">
        <v>1972</v>
      </c>
      <c r="D3" s="33"/>
      <c r="E3" s="33"/>
      <c r="F3" s="33"/>
      <c r="G3">
        <v>845.34931596091212</v>
      </c>
      <c r="H3" s="33">
        <f t="shared" si="0"/>
        <v>1787529.5535682521</v>
      </c>
      <c r="I3" s="33">
        <f t="shared" si="1"/>
        <v>2824296.6946378383</v>
      </c>
      <c r="J3" s="33"/>
      <c r="K3" s="36"/>
      <c r="L3" s="33"/>
      <c r="M3" s="32"/>
      <c r="N3" s="34">
        <f t="shared" si="2"/>
        <v>762560.10755221639</v>
      </c>
      <c r="P3" s="32"/>
      <c r="Q3" s="32"/>
      <c r="R3" s="32"/>
      <c r="S3" s="32"/>
      <c r="T3" s="32"/>
      <c r="U3" s="32"/>
      <c r="V3" s="32"/>
      <c r="W3" s="32"/>
      <c r="X3" s="32" t="s">
        <v>154</v>
      </c>
      <c r="Y3" s="32">
        <f>'07_IE Wood Emissions'!Y3</f>
        <v>0.75</v>
      </c>
      <c r="Z3" s="32" t="s">
        <v>155</v>
      </c>
      <c r="AA3" s="32" t="s">
        <v>156</v>
      </c>
    </row>
    <row r="4" spans="1:31" x14ac:dyDescent="0.25">
      <c r="A4" s="33"/>
      <c r="B4" s="33"/>
      <c r="C4" s="35">
        <v>1973</v>
      </c>
      <c r="D4" s="33"/>
      <c r="E4" s="33"/>
      <c r="F4" s="33"/>
      <c r="G4">
        <v>860.70931596091202</v>
      </c>
      <c r="H4" s="33">
        <f t="shared" si="0"/>
        <v>1820008.9717500701</v>
      </c>
      <c r="I4" s="33">
        <f t="shared" si="1"/>
        <v>2875614.1753651109</v>
      </c>
      <c r="J4" s="33"/>
      <c r="K4" s="36"/>
      <c r="L4" s="33"/>
      <c r="N4" s="34">
        <f t="shared" si="2"/>
        <v>776415.82734858</v>
      </c>
      <c r="P4" s="32"/>
      <c r="Q4" s="32"/>
      <c r="R4" s="32"/>
      <c r="S4" s="32"/>
      <c r="T4" s="32"/>
      <c r="U4" s="32"/>
      <c r="V4" s="32"/>
      <c r="W4" s="32"/>
      <c r="X4" s="32" t="s">
        <v>157</v>
      </c>
      <c r="Y4" s="32">
        <f>Y1*Y7</f>
        <v>3340.9818181818109</v>
      </c>
      <c r="Z4" s="32" t="s">
        <v>158</v>
      </c>
      <c r="AA4" s="32"/>
    </row>
    <row r="5" spans="1:31" x14ac:dyDescent="0.25">
      <c r="A5" s="33"/>
      <c r="B5" s="33"/>
      <c r="C5" s="35">
        <v>1974</v>
      </c>
      <c r="D5" s="33"/>
      <c r="E5" s="33"/>
      <c r="F5" s="33"/>
      <c r="G5">
        <v>876.06931596091204</v>
      </c>
      <c r="H5" s="33">
        <f t="shared" si="0"/>
        <v>1852488.3899318881</v>
      </c>
      <c r="I5" s="33">
        <f t="shared" si="1"/>
        <v>2926931.6560923834</v>
      </c>
      <c r="J5" s="33"/>
      <c r="K5" s="36"/>
      <c r="L5" s="33"/>
      <c r="N5" s="34">
        <f t="shared" si="2"/>
        <v>790271.54714494362</v>
      </c>
      <c r="P5" s="32"/>
      <c r="Q5" s="32"/>
      <c r="R5" s="32"/>
      <c r="S5" s="32"/>
      <c r="T5" s="32"/>
      <c r="U5" s="32"/>
      <c r="V5" s="32"/>
      <c r="W5" s="32"/>
      <c r="X5" s="32"/>
      <c r="Y5" s="32"/>
      <c r="Z5" s="32"/>
      <c r="AA5" s="32"/>
    </row>
    <row r="6" spans="1:31" x14ac:dyDescent="0.25">
      <c r="A6" s="33"/>
      <c r="B6" s="33"/>
      <c r="C6" s="35">
        <v>1975</v>
      </c>
      <c r="D6" s="33"/>
      <c r="E6" s="33"/>
      <c r="F6" s="33"/>
      <c r="G6">
        <v>891.42931596091205</v>
      </c>
      <c r="H6" s="33">
        <f t="shared" si="0"/>
        <v>1884967.8081137063</v>
      </c>
      <c r="I6" s="33">
        <f t="shared" si="1"/>
        <v>2978249.136819656</v>
      </c>
      <c r="J6" s="33"/>
      <c r="K6" s="36"/>
      <c r="L6" s="33"/>
      <c r="N6" s="34">
        <f t="shared" si="2"/>
        <v>804127.26694130723</v>
      </c>
      <c r="X6" t="s">
        <v>159</v>
      </c>
      <c r="Y6">
        <f>Y18*(1+Y19)</f>
        <v>4.2470000000000008</v>
      </c>
      <c r="Z6" t="s">
        <v>160</v>
      </c>
    </row>
    <row r="7" spans="1:31" x14ac:dyDescent="0.25">
      <c r="A7" s="33"/>
      <c r="B7" s="33"/>
      <c r="C7" s="35">
        <v>1976</v>
      </c>
      <c r="D7" s="33"/>
      <c r="E7" s="33"/>
      <c r="F7" s="33"/>
      <c r="G7">
        <v>907.7493159609121</v>
      </c>
      <c r="H7" s="33">
        <f t="shared" si="0"/>
        <v>1919477.1899318881</v>
      </c>
      <c r="I7" s="33">
        <f t="shared" si="1"/>
        <v>3032773.9600923834</v>
      </c>
      <c r="J7" s="33"/>
      <c r="K7" s="36"/>
      <c r="L7" s="33"/>
      <c r="N7" s="34">
        <f t="shared" si="2"/>
        <v>818848.96922494355</v>
      </c>
      <c r="X7" t="s">
        <v>172</v>
      </c>
      <c r="Y7">
        <v>1.58</v>
      </c>
      <c r="Z7" t="s">
        <v>161</v>
      </c>
    </row>
    <row r="8" spans="1:31" x14ac:dyDescent="0.25">
      <c r="A8" s="33"/>
      <c r="B8" s="33"/>
      <c r="C8" s="35">
        <v>1977</v>
      </c>
      <c r="D8" s="33"/>
      <c r="E8" s="33"/>
      <c r="F8" s="33"/>
      <c r="G8">
        <v>924.06931596091204</v>
      </c>
      <c r="H8" s="33">
        <f t="shared" si="0"/>
        <v>1953986.5717500697</v>
      </c>
      <c r="I8" s="33">
        <f t="shared" si="1"/>
        <v>3087298.7833651104</v>
      </c>
      <c r="J8" s="33"/>
      <c r="K8" s="36"/>
      <c r="L8" s="33"/>
      <c r="N8" s="34">
        <f t="shared" si="2"/>
        <v>833570.67150857986</v>
      </c>
      <c r="X8" s="32"/>
    </row>
    <row r="9" spans="1:31" x14ac:dyDescent="0.25">
      <c r="A9" s="33"/>
      <c r="B9" s="33"/>
      <c r="C9" s="35">
        <v>1978</v>
      </c>
      <c r="D9" s="33"/>
      <c r="E9" s="33"/>
      <c r="F9" s="33"/>
      <c r="G9">
        <v>943.64664495114005</v>
      </c>
      <c r="H9" s="33">
        <f t="shared" si="0"/>
        <v>1995383.7237784972</v>
      </c>
      <c r="I9" s="33">
        <f t="shared" si="1"/>
        <v>3152706.2835700256</v>
      </c>
      <c r="J9" s="33"/>
      <c r="K9" s="36"/>
      <c r="L9" s="33"/>
      <c r="N9" s="34">
        <f t="shared" si="2"/>
        <v>851230.69656390697</v>
      </c>
      <c r="Y9" s="32"/>
    </row>
    <row r="10" spans="1:31" x14ac:dyDescent="0.25">
      <c r="A10" s="33"/>
      <c r="B10" s="33"/>
      <c r="C10" s="35">
        <v>1979</v>
      </c>
      <c r="D10" s="33"/>
      <c r="E10" s="33"/>
      <c r="F10" s="33"/>
      <c r="G10">
        <v>959.96664495113998</v>
      </c>
      <c r="H10" s="33">
        <f t="shared" si="0"/>
        <v>2029893.1055966788</v>
      </c>
      <c r="I10" s="33">
        <f t="shared" si="1"/>
        <v>3207231.1068427525</v>
      </c>
      <c r="J10" s="33"/>
      <c r="K10" s="36"/>
      <c r="L10" s="33"/>
      <c r="N10" s="34">
        <f t="shared" si="2"/>
        <v>865952.39884754329</v>
      </c>
    </row>
    <row r="11" spans="1:31" x14ac:dyDescent="0.25">
      <c r="A11" s="33"/>
      <c r="B11" s="33"/>
      <c r="C11" s="35">
        <v>1980</v>
      </c>
      <c r="D11" s="33"/>
      <c r="E11" s="33"/>
      <c r="F11" s="33"/>
      <c r="G11">
        <v>977.24664495114007</v>
      </c>
      <c r="H11" s="33">
        <f t="shared" si="0"/>
        <v>2066432.4510512245</v>
      </c>
      <c r="I11" s="33">
        <f t="shared" si="1"/>
        <v>3264963.2726609348</v>
      </c>
      <c r="J11" s="33"/>
      <c r="K11" s="36"/>
      <c r="L11" s="33"/>
      <c r="N11" s="34">
        <f t="shared" si="2"/>
        <v>881540.08361845242</v>
      </c>
    </row>
    <row r="12" spans="1:31" x14ac:dyDescent="0.25">
      <c r="A12" s="33"/>
      <c r="B12" s="33"/>
      <c r="C12" s="35">
        <v>1981</v>
      </c>
      <c r="D12" s="33"/>
      <c r="E12" s="33"/>
      <c r="F12" s="33"/>
      <c r="G12">
        <v>995.48664495114008</v>
      </c>
      <c r="H12" s="33">
        <f t="shared" si="0"/>
        <v>2105001.7601421336</v>
      </c>
      <c r="I12" s="33">
        <f t="shared" si="1"/>
        <v>3325902.781024571</v>
      </c>
      <c r="J12" s="33"/>
      <c r="K12" s="36"/>
      <c r="L12" s="33"/>
      <c r="N12" s="34">
        <f t="shared" si="2"/>
        <v>897993.75087663427</v>
      </c>
    </row>
    <row r="13" spans="1:31" x14ac:dyDescent="0.25">
      <c r="A13" s="33"/>
      <c r="B13" s="33"/>
      <c r="C13" s="35">
        <v>1982</v>
      </c>
      <c r="D13" s="33"/>
      <c r="E13" s="33"/>
      <c r="F13" s="33"/>
      <c r="G13">
        <v>1012.7666449511401</v>
      </c>
      <c r="H13" s="33">
        <f t="shared" si="0"/>
        <v>2141541.1055966788</v>
      </c>
      <c r="I13" s="33">
        <f t="shared" si="1"/>
        <v>3383634.9468427529</v>
      </c>
      <c r="J13" s="33"/>
      <c r="K13" s="36"/>
      <c r="L13" s="33"/>
      <c r="N13" s="34">
        <f t="shared" si="2"/>
        <v>913581.43564754329</v>
      </c>
    </row>
    <row r="14" spans="1:31" x14ac:dyDescent="0.25">
      <c r="A14" s="33"/>
      <c r="B14" s="33"/>
      <c r="C14" s="35">
        <v>1983</v>
      </c>
      <c r="D14" s="33"/>
      <c r="E14" s="33"/>
      <c r="F14" s="33"/>
      <c r="G14">
        <v>1031.0066449511401</v>
      </c>
      <c r="H14" s="33">
        <f t="shared" si="0"/>
        <v>2180110.4146875879</v>
      </c>
      <c r="I14" s="33">
        <f t="shared" si="1"/>
        <v>3444574.4552063891</v>
      </c>
      <c r="J14" s="33"/>
      <c r="K14" s="36"/>
      <c r="L14" s="33"/>
      <c r="N14" s="34">
        <f t="shared" si="2"/>
        <v>930035.10290572513</v>
      </c>
    </row>
    <row r="15" spans="1:31" x14ac:dyDescent="0.25">
      <c r="A15" s="33"/>
      <c r="B15" s="33"/>
      <c r="C15" s="35">
        <v>1984</v>
      </c>
      <c r="D15" s="33"/>
      <c r="E15" s="33"/>
      <c r="F15" s="33"/>
      <c r="G15">
        <v>1049.2466449511401</v>
      </c>
      <c r="H15" s="33">
        <f t="shared" si="0"/>
        <v>2218679.723778497</v>
      </c>
      <c r="I15" s="33">
        <f t="shared" si="1"/>
        <v>3505513.9635700253</v>
      </c>
      <c r="J15" s="33"/>
      <c r="K15" s="36"/>
      <c r="L15" s="33"/>
      <c r="N15" s="34">
        <f t="shared" si="2"/>
        <v>946488.77016390685</v>
      </c>
    </row>
    <row r="16" spans="1:31" x14ac:dyDescent="0.25">
      <c r="A16" s="33"/>
      <c r="B16" s="33"/>
      <c r="C16" s="35">
        <v>1985</v>
      </c>
      <c r="D16" s="33"/>
      <c r="E16" s="33"/>
      <c r="F16" s="33"/>
      <c r="G16">
        <v>1068.4466449511401</v>
      </c>
      <c r="H16" s="33">
        <f t="shared" si="0"/>
        <v>2259278.9965057694</v>
      </c>
      <c r="I16" s="33">
        <f t="shared" si="1"/>
        <v>3569660.8144791159</v>
      </c>
      <c r="J16" s="33"/>
      <c r="K16" s="36"/>
      <c r="L16" s="33"/>
      <c r="N16" s="34">
        <f t="shared" si="2"/>
        <v>963808.4199093614</v>
      </c>
    </row>
    <row r="17" spans="1:26" x14ac:dyDescent="0.25">
      <c r="A17" s="33"/>
      <c r="B17" s="33"/>
      <c r="C17" s="35">
        <v>1986</v>
      </c>
      <c r="D17" s="33"/>
      <c r="E17" s="33"/>
      <c r="F17" s="33"/>
      <c r="G17">
        <v>1087.6466449511399</v>
      </c>
      <c r="H17" s="33">
        <f t="shared" si="0"/>
        <v>2299878.2692330419</v>
      </c>
      <c r="I17" s="33">
        <f t="shared" si="1"/>
        <v>3633807.6653882065</v>
      </c>
      <c r="J17" s="33"/>
      <c r="K17" s="36"/>
      <c r="L17" s="33"/>
      <c r="N17" s="34">
        <f t="shared" si="2"/>
        <v>981128.06965481583</v>
      </c>
    </row>
    <row r="18" spans="1:26" x14ac:dyDescent="0.25">
      <c r="A18" s="33"/>
      <c r="B18" s="33"/>
      <c r="C18" s="35">
        <v>1987</v>
      </c>
      <c r="D18" s="33"/>
      <c r="E18" s="33"/>
      <c r="F18" s="33"/>
      <c r="G18">
        <v>1106.84664495114</v>
      </c>
      <c r="H18" s="33">
        <f t="shared" si="0"/>
        <v>2340477.5419603144</v>
      </c>
      <c r="I18" s="33">
        <f t="shared" si="1"/>
        <v>3697954.5162972971</v>
      </c>
      <c r="J18" s="33"/>
      <c r="K18" s="36"/>
      <c r="L18" s="33"/>
      <c r="N18" s="34">
        <f t="shared" si="2"/>
        <v>998447.71940027026</v>
      </c>
      <c r="X18" t="s">
        <v>162</v>
      </c>
      <c r="Y18">
        <v>3.1</v>
      </c>
      <c r="Z18" t="s">
        <v>160</v>
      </c>
    </row>
    <row r="19" spans="1:26" x14ac:dyDescent="0.25">
      <c r="A19" s="33"/>
      <c r="B19" s="33"/>
      <c r="C19" s="35">
        <v>1988</v>
      </c>
      <c r="D19" s="33"/>
      <c r="E19" s="33"/>
      <c r="F19" s="33"/>
      <c r="G19">
        <v>1127.0066449511401</v>
      </c>
      <c r="H19" s="33">
        <f t="shared" si="0"/>
        <v>2383106.7783239512</v>
      </c>
      <c r="I19" s="33">
        <f t="shared" si="1"/>
        <v>3765308.709751843</v>
      </c>
      <c r="J19" s="33"/>
      <c r="K19" s="36"/>
      <c r="L19" s="33"/>
      <c r="N19" s="34">
        <f t="shared" si="2"/>
        <v>1016633.3516329976</v>
      </c>
      <c r="X19" t="s">
        <v>163</v>
      </c>
      <c r="Y19">
        <v>0.37</v>
      </c>
      <c r="Z19" t="s">
        <v>164</v>
      </c>
    </row>
    <row r="20" spans="1:26" x14ac:dyDescent="0.25">
      <c r="A20" s="33"/>
      <c r="B20" s="33"/>
      <c r="C20" s="35">
        <v>1989</v>
      </c>
      <c r="D20" s="33"/>
      <c r="E20" s="33"/>
      <c r="F20" s="33"/>
      <c r="G20">
        <v>1147.1666449511401</v>
      </c>
      <c r="H20" s="33">
        <f t="shared" si="0"/>
        <v>2425736.0146875875</v>
      </c>
      <c r="I20" s="33">
        <f t="shared" si="1"/>
        <v>3832662.9032063885</v>
      </c>
      <c r="J20" s="33"/>
      <c r="K20" s="33"/>
      <c r="L20" s="36"/>
      <c r="N20" s="34">
        <f>0.27*I20</f>
        <v>1034818.983865725</v>
      </c>
      <c r="X20" t="s">
        <v>165</v>
      </c>
      <c r="Y20">
        <v>2.5</v>
      </c>
    </row>
    <row r="21" spans="1:26" x14ac:dyDescent="0.25">
      <c r="A21" s="33" t="s">
        <v>166</v>
      </c>
      <c r="B21" s="33" t="s">
        <v>167</v>
      </c>
      <c r="C21" s="35">
        <v>1990</v>
      </c>
      <c r="D21" s="33">
        <v>81360</v>
      </c>
      <c r="E21" s="33">
        <f>CONVERT(D21, "km^2", "ha")</f>
        <v>8135999.9999999991</v>
      </c>
      <c r="F21" s="33">
        <f t="shared" ref="F21:F46" si="3">E21*$Y$2</f>
        <v>822549600</v>
      </c>
      <c r="G21">
        <v>1181.9263743388772</v>
      </c>
      <c r="H21" s="33">
        <f t="shared" si="0"/>
        <v>2499237.0424656565</v>
      </c>
      <c r="I21" s="33">
        <f t="shared" si="1"/>
        <v>3948794.5270957374</v>
      </c>
      <c r="J21" s="33">
        <f t="shared" ref="J21:J46" si="4">K21-L21-H21</f>
        <v>49686194.957534231</v>
      </c>
      <c r="K21" s="33">
        <f t="shared" ref="K21:K52" si="5">F21*$Y$6/$Y$2</f>
        <v>34553592.000000007</v>
      </c>
      <c r="L21" s="33">
        <f t="shared" ref="L21:L45" si="6">F22-F21</f>
        <v>-17631839.999999881</v>
      </c>
      <c r="M21" s="32">
        <f t="shared" ref="M21:M52" si="7">-L21*$Y$7</f>
        <v>27858307.199999813</v>
      </c>
      <c r="N21" s="34">
        <f>M21*(H21/(H21+J21))</f>
        <v>1334175.278928943</v>
      </c>
    </row>
    <row r="22" spans="1:26" x14ac:dyDescent="0.25">
      <c r="A22" s="33" t="s">
        <v>166</v>
      </c>
      <c r="B22" s="33" t="s">
        <v>167</v>
      </c>
      <c r="C22" s="35">
        <v>1991</v>
      </c>
      <c r="D22" s="33">
        <v>79616</v>
      </c>
      <c r="E22" s="33">
        <f t="shared" ref="E22:E46" si="8">CONVERT(D22, "km^2", "ha")</f>
        <v>7961600.0000000009</v>
      </c>
      <c r="F22" s="33">
        <f t="shared" si="3"/>
        <v>804917760.00000012</v>
      </c>
      <c r="G22">
        <v>1186.2554224606833</v>
      </c>
      <c r="H22" s="33">
        <f t="shared" si="0"/>
        <v>2508391.0114941304</v>
      </c>
      <c r="I22" s="33">
        <f t="shared" si="1"/>
        <v>3963257.7981607262</v>
      </c>
      <c r="J22" s="33">
        <f t="shared" si="4"/>
        <v>48936364.188506</v>
      </c>
      <c r="K22" s="33">
        <f t="shared" si="5"/>
        <v>33812915.20000001</v>
      </c>
      <c r="L22" s="33">
        <f t="shared" si="6"/>
        <v>-17631840.000000119</v>
      </c>
      <c r="M22" s="32">
        <f t="shared" si="7"/>
        <v>27858307.200000189</v>
      </c>
      <c r="N22" s="34">
        <f t="shared" ref="N22:N80" si="9">M22*(H22/(H22+J22))</f>
        <v>1358341.1390384557</v>
      </c>
    </row>
    <row r="23" spans="1:26" x14ac:dyDescent="0.25">
      <c r="A23" s="33" t="s">
        <v>166</v>
      </c>
      <c r="B23" s="33" t="s">
        <v>167</v>
      </c>
      <c r="C23" s="35">
        <v>1992</v>
      </c>
      <c r="D23" s="33">
        <v>77872</v>
      </c>
      <c r="E23" s="33">
        <f t="shared" si="8"/>
        <v>7787199.9999999991</v>
      </c>
      <c r="F23" s="33">
        <f t="shared" si="3"/>
        <v>787285920</v>
      </c>
      <c r="G23">
        <v>1187.3271275855275</v>
      </c>
      <c r="H23" s="33">
        <f t="shared" si="0"/>
        <v>2510657.1806944828</v>
      </c>
      <c r="I23" s="33">
        <f t="shared" si="1"/>
        <v>3966838.3454972832</v>
      </c>
      <c r="J23" s="33">
        <f t="shared" si="4"/>
        <v>48193421.219305404</v>
      </c>
      <c r="K23" s="33">
        <f t="shared" si="5"/>
        <v>33072238.400000006</v>
      </c>
      <c r="L23" s="33">
        <f t="shared" si="6"/>
        <v>-17631839.999999881</v>
      </c>
      <c r="M23" s="32">
        <f t="shared" si="7"/>
        <v>27858307.199999813</v>
      </c>
      <c r="N23" s="34">
        <f t="shared" si="9"/>
        <v>1379428.6617715645</v>
      </c>
    </row>
    <row r="24" spans="1:26" x14ac:dyDescent="0.25">
      <c r="A24" s="33" t="s">
        <v>166</v>
      </c>
      <c r="B24" s="33" t="s">
        <v>167</v>
      </c>
      <c r="C24" s="35">
        <v>1993</v>
      </c>
      <c r="D24" s="33">
        <v>76128</v>
      </c>
      <c r="E24" s="33">
        <f t="shared" si="8"/>
        <v>7612800</v>
      </c>
      <c r="F24" s="33">
        <f t="shared" si="3"/>
        <v>769654080.00000012</v>
      </c>
      <c r="G24">
        <v>1191.6561381132531</v>
      </c>
      <c r="H24" s="33">
        <f t="shared" si="0"/>
        <v>2519811.0702285641</v>
      </c>
      <c r="I24" s="33">
        <f t="shared" si="1"/>
        <v>3981301.4909611316</v>
      </c>
      <c r="J24" s="33">
        <f t="shared" si="4"/>
        <v>47443590.529771447</v>
      </c>
      <c r="K24" s="33">
        <f t="shared" si="5"/>
        <v>32331561.600000009</v>
      </c>
      <c r="L24" s="33">
        <f t="shared" si="6"/>
        <v>-17631840</v>
      </c>
      <c r="M24" s="32">
        <f t="shared" si="7"/>
        <v>27858307.200000003</v>
      </c>
      <c r="N24" s="34">
        <f t="shared" si="9"/>
        <v>1404981.8193401007</v>
      </c>
    </row>
    <row r="25" spans="1:26" x14ac:dyDescent="0.25">
      <c r="A25" s="33" t="s">
        <v>166</v>
      </c>
      <c r="B25" s="33" t="s">
        <v>167</v>
      </c>
      <c r="C25" s="35">
        <v>1994</v>
      </c>
      <c r="D25" s="33">
        <v>74384</v>
      </c>
      <c r="E25" s="33">
        <f t="shared" si="8"/>
        <v>7438400</v>
      </c>
      <c r="F25" s="33">
        <f t="shared" si="3"/>
        <v>752022240.00000012</v>
      </c>
      <c r="G25">
        <v>1196.9461568341146</v>
      </c>
      <c r="H25" s="33">
        <f t="shared" si="0"/>
        <v>2530997.0552692222</v>
      </c>
      <c r="I25" s="33">
        <f t="shared" si="1"/>
        <v>3998975.3473253711</v>
      </c>
      <c r="J25" s="33">
        <f t="shared" si="4"/>
        <v>46691727.744730793</v>
      </c>
      <c r="K25" s="33">
        <f t="shared" si="5"/>
        <v>31590884.800000008</v>
      </c>
      <c r="L25" s="33">
        <f t="shared" si="6"/>
        <v>-17631840</v>
      </c>
      <c r="M25" s="32">
        <f t="shared" si="7"/>
        <v>27858307.200000003</v>
      </c>
      <c r="N25" s="34">
        <f t="shared" si="9"/>
        <v>1432454.0905542346</v>
      </c>
    </row>
    <row r="26" spans="1:26" x14ac:dyDescent="0.25">
      <c r="A26" s="33" t="s">
        <v>166</v>
      </c>
      <c r="B26" s="33" t="s">
        <v>167</v>
      </c>
      <c r="C26" s="35">
        <v>1995</v>
      </c>
      <c r="D26" s="33">
        <v>72640</v>
      </c>
      <c r="E26" s="33">
        <f t="shared" si="8"/>
        <v>7264000</v>
      </c>
      <c r="F26" s="33">
        <f t="shared" si="3"/>
        <v>734390400.00000012</v>
      </c>
      <c r="G26">
        <v>1199.9401087478732</v>
      </c>
      <c r="H26" s="33">
        <f t="shared" si="0"/>
        <v>2537327.9026795882</v>
      </c>
      <c r="I26" s="33">
        <f t="shared" si="1"/>
        <v>4008978.0862337495</v>
      </c>
      <c r="J26" s="33">
        <f t="shared" si="4"/>
        <v>45944720.097320423</v>
      </c>
      <c r="K26" s="33">
        <f t="shared" si="5"/>
        <v>30850208.000000007</v>
      </c>
      <c r="L26" s="33">
        <f t="shared" si="6"/>
        <v>-17631840</v>
      </c>
      <c r="M26" s="32">
        <f t="shared" si="7"/>
        <v>27858307.200000003</v>
      </c>
      <c r="N26" s="34">
        <f t="shared" si="9"/>
        <v>1457975.953903178</v>
      </c>
    </row>
    <row r="27" spans="1:26" x14ac:dyDescent="0.25">
      <c r="A27" s="33" t="s">
        <v>166</v>
      </c>
      <c r="B27" s="33" t="s">
        <v>167</v>
      </c>
      <c r="C27" s="35">
        <v>1996</v>
      </c>
      <c r="D27" s="33">
        <v>70896</v>
      </c>
      <c r="E27" s="33">
        <f t="shared" si="8"/>
        <v>7089600</v>
      </c>
      <c r="F27" s="33">
        <f t="shared" si="3"/>
        <v>716758560.00000012</v>
      </c>
      <c r="G27">
        <v>1206.1917488953325</v>
      </c>
      <c r="H27" s="33">
        <f t="shared" si="0"/>
        <v>2550547.2799368519</v>
      </c>
      <c r="I27" s="33">
        <f t="shared" si="1"/>
        <v>4029864.7023002263</v>
      </c>
      <c r="J27" s="33">
        <f t="shared" si="4"/>
        <v>45190823.92006328</v>
      </c>
      <c r="K27" s="33">
        <f t="shared" si="5"/>
        <v>30109531.20000001</v>
      </c>
      <c r="L27" s="33">
        <f t="shared" si="6"/>
        <v>-17631840.000000119</v>
      </c>
      <c r="M27" s="32">
        <f t="shared" si="7"/>
        <v>27858307.200000189</v>
      </c>
      <c r="N27" s="34">
        <f t="shared" si="9"/>
        <v>1488309.3607626734</v>
      </c>
    </row>
    <row r="28" spans="1:26" x14ac:dyDescent="0.25">
      <c r="A28" s="33" t="s">
        <v>166</v>
      </c>
      <c r="B28" s="33" t="s">
        <v>167</v>
      </c>
      <c r="C28" s="35">
        <v>1997</v>
      </c>
      <c r="D28" s="33">
        <v>69152</v>
      </c>
      <c r="E28" s="33">
        <f t="shared" si="8"/>
        <v>6915200</v>
      </c>
      <c r="F28" s="33">
        <f t="shared" si="3"/>
        <v>699126720</v>
      </c>
      <c r="G28">
        <v>1377.4113236104708</v>
      </c>
      <c r="H28" s="33">
        <f t="shared" si="0"/>
        <v>2912598.8533799527</v>
      </c>
      <c r="I28" s="33">
        <f t="shared" si="1"/>
        <v>4601906.1883403258</v>
      </c>
      <c r="J28" s="33">
        <f t="shared" si="4"/>
        <v>44088095.546620056</v>
      </c>
      <c r="K28" s="33">
        <f t="shared" si="5"/>
        <v>29368854.400000002</v>
      </c>
      <c r="L28" s="33">
        <f t="shared" si="6"/>
        <v>-17631840</v>
      </c>
      <c r="M28" s="32">
        <f t="shared" si="7"/>
        <v>27858307.200000003</v>
      </c>
      <c r="N28" s="34">
        <f t="shared" si="9"/>
        <v>1726359.0388108497</v>
      </c>
    </row>
    <row r="29" spans="1:26" x14ac:dyDescent="0.25">
      <c r="A29" s="33" t="s">
        <v>166</v>
      </c>
      <c r="B29" s="33" t="s">
        <v>167</v>
      </c>
      <c r="C29" s="35">
        <v>1998</v>
      </c>
      <c r="D29" s="33">
        <v>67408</v>
      </c>
      <c r="E29" s="33">
        <f t="shared" si="8"/>
        <v>6740800</v>
      </c>
      <c r="F29" s="33">
        <f t="shared" si="3"/>
        <v>681494880</v>
      </c>
      <c r="G29">
        <v>1404.1848518629149</v>
      </c>
      <c r="H29" s="33">
        <f t="shared" si="0"/>
        <v>2969212.6958483029</v>
      </c>
      <c r="I29" s="33">
        <f t="shared" si="1"/>
        <v>4691356.0594403185</v>
      </c>
      <c r="J29" s="33">
        <f t="shared" si="4"/>
        <v>43290804.904151708</v>
      </c>
      <c r="K29" s="33">
        <f t="shared" si="5"/>
        <v>28628177.600000005</v>
      </c>
      <c r="L29" s="33">
        <f t="shared" si="6"/>
        <v>-17631840</v>
      </c>
      <c r="M29" s="32">
        <f t="shared" si="7"/>
        <v>27858307.200000003</v>
      </c>
      <c r="N29" s="34">
        <f t="shared" si="9"/>
        <v>1788093.5571257151</v>
      </c>
    </row>
    <row r="30" spans="1:26" x14ac:dyDescent="0.25">
      <c r="A30" s="33" t="s">
        <v>166</v>
      </c>
      <c r="B30" s="33" t="s">
        <v>167</v>
      </c>
      <c r="C30" s="35">
        <v>1999</v>
      </c>
      <c r="D30" s="33">
        <v>65664</v>
      </c>
      <c r="E30" s="33">
        <f t="shared" si="8"/>
        <v>6566400</v>
      </c>
      <c r="F30" s="33">
        <f t="shared" si="3"/>
        <v>663863040</v>
      </c>
      <c r="G30">
        <v>953.4436533648435</v>
      </c>
      <c r="H30" s="33">
        <f t="shared" si="0"/>
        <v>2016099.9433878374</v>
      </c>
      <c r="I30" s="33">
        <f t="shared" si="1"/>
        <v>3185437.9105527834</v>
      </c>
      <c r="J30" s="33">
        <f t="shared" si="4"/>
        <v>43503240.856612168</v>
      </c>
      <c r="K30" s="33">
        <f t="shared" si="5"/>
        <v>27887500.800000004</v>
      </c>
      <c r="L30" s="33">
        <f t="shared" si="6"/>
        <v>-17631840</v>
      </c>
      <c r="M30" s="32">
        <f t="shared" si="7"/>
        <v>27858307.200000003</v>
      </c>
      <c r="N30" s="34">
        <f t="shared" si="9"/>
        <v>1233874.0100735594</v>
      </c>
    </row>
    <row r="31" spans="1:26" x14ac:dyDescent="0.25">
      <c r="A31" s="33" t="s">
        <v>166</v>
      </c>
      <c r="B31" s="33" t="s">
        <v>167</v>
      </c>
      <c r="C31" s="35">
        <v>2000</v>
      </c>
      <c r="D31" s="33">
        <v>63920</v>
      </c>
      <c r="E31" s="33">
        <f t="shared" si="8"/>
        <v>6392000</v>
      </c>
      <c r="F31" s="33">
        <f t="shared" si="3"/>
        <v>646231200</v>
      </c>
      <c r="G31">
        <v>1003.2937280027483</v>
      </c>
      <c r="H31" s="33">
        <f t="shared" si="0"/>
        <v>2121510.1921221702</v>
      </c>
      <c r="I31" s="33">
        <f t="shared" si="1"/>
        <v>3351986.1035530292</v>
      </c>
      <c r="J31" s="33">
        <f t="shared" si="4"/>
        <v>37157313.807877831</v>
      </c>
      <c r="K31" s="33">
        <f t="shared" si="5"/>
        <v>27146824.000000004</v>
      </c>
      <c r="L31" s="33">
        <f t="shared" si="6"/>
        <v>-12132000</v>
      </c>
      <c r="M31" s="32">
        <f t="shared" si="7"/>
        <v>19168560</v>
      </c>
      <c r="N31" s="34">
        <f t="shared" si="9"/>
        <v>1035323.6494123486</v>
      </c>
    </row>
    <row r="32" spans="1:26" x14ac:dyDescent="0.25">
      <c r="A32" s="33" t="s">
        <v>166</v>
      </c>
      <c r="B32" s="33" t="s">
        <v>167</v>
      </c>
      <c r="C32" s="35">
        <v>2001</v>
      </c>
      <c r="D32" s="33">
        <v>62720</v>
      </c>
      <c r="E32" s="33">
        <f t="shared" si="8"/>
        <v>6272000</v>
      </c>
      <c r="F32" s="33">
        <f t="shared" si="3"/>
        <v>634099200</v>
      </c>
      <c r="G32">
        <v>1045.5065868664269</v>
      </c>
      <c r="H32" s="33">
        <f t="shared" si="0"/>
        <v>2210771.2009557309</v>
      </c>
      <c r="I32" s="33">
        <f t="shared" si="1"/>
        <v>3493018.4975100551</v>
      </c>
      <c r="J32" s="33">
        <f t="shared" si="4"/>
        <v>36558412.799044266</v>
      </c>
      <c r="K32" s="33">
        <f t="shared" si="5"/>
        <v>26637184.000000004</v>
      </c>
      <c r="L32" s="33">
        <f t="shared" si="6"/>
        <v>-12132000</v>
      </c>
      <c r="M32" s="32">
        <f t="shared" si="7"/>
        <v>19168560</v>
      </c>
      <c r="N32" s="34">
        <f t="shared" si="9"/>
        <v>1093066.6070194303</v>
      </c>
    </row>
    <row r="33" spans="1:14" x14ac:dyDescent="0.25">
      <c r="A33" s="33" t="s">
        <v>166</v>
      </c>
      <c r="B33" s="33" t="s">
        <v>167</v>
      </c>
      <c r="C33" s="35">
        <v>2002</v>
      </c>
      <c r="D33" s="33">
        <v>61520</v>
      </c>
      <c r="E33" s="33">
        <f t="shared" si="8"/>
        <v>6152000</v>
      </c>
      <c r="F33" s="33">
        <f t="shared" si="3"/>
        <v>621967200</v>
      </c>
      <c r="G33">
        <v>1087.7036889072149</v>
      </c>
      <c r="H33" s="33">
        <f t="shared" si="0"/>
        <v>2299998.8912710692</v>
      </c>
      <c r="I33" s="33">
        <f t="shared" si="1"/>
        <v>3633998.2482082895</v>
      </c>
      <c r="J33" s="33">
        <f t="shared" si="4"/>
        <v>35959545.10872893</v>
      </c>
      <c r="K33" s="33">
        <f t="shared" si="5"/>
        <v>26127544.000000004</v>
      </c>
      <c r="L33" s="33">
        <f t="shared" si="6"/>
        <v>-12132000</v>
      </c>
      <c r="M33" s="32">
        <f t="shared" si="7"/>
        <v>19168560</v>
      </c>
      <c r="N33" s="34">
        <f t="shared" si="9"/>
        <v>1152331.2130239441</v>
      </c>
    </row>
    <row r="34" spans="1:14" x14ac:dyDescent="0.25">
      <c r="A34" s="33" t="s">
        <v>166</v>
      </c>
      <c r="B34" s="33" t="s">
        <v>167</v>
      </c>
      <c r="C34" s="35">
        <v>2003</v>
      </c>
      <c r="D34" s="33">
        <v>60320</v>
      </c>
      <c r="E34" s="33">
        <f t="shared" si="8"/>
        <v>6032000</v>
      </c>
      <c r="F34" s="33">
        <f t="shared" si="3"/>
        <v>609835200</v>
      </c>
      <c r="G34">
        <v>1153.6797573434067</v>
      </c>
      <c r="H34" s="33">
        <f t="shared" ref="H34:H65" si="10">G34*$Y$1</f>
        <v>2439508.2868915983</v>
      </c>
      <c r="I34" s="33">
        <f t="shared" ref="I34:I65" si="11">H34*$Y$7</f>
        <v>3854423.0932887252</v>
      </c>
      <c r="J34" s="33">
        <f t="shared" si="4"/>
        <v>35310395.713108405</v>
      </c>
      <c r="K34" s="33">
        <f t="shared" si="5"/>
        <v>25617904.000000004</v>
      </c>
      <c r="L34" s="33">
        <f t="shared" si="6"/>
        <v>-12132000</v>
      </c>
      <c r="M34" s="32">
        <f t="shared" si="7"/>
        <v>19168560</v>
      </c>
      <c r="N34" s="34">
        <f t="shared" si="9"/>
        <v>1238727.9439910315</v>
      </c>
    </row>
    <row r="35" spans="1:14" x14ac:dyDescent="0.25">
      <c r="A35" s="33" t="s">
        <v>166</v>
      </c>
      <c r="B35" s="33" t="s">
        <v>167</v>
      </c>
      <c r="C35" s="35">
        <v>2004</v>
      </c>
      <c r="D35" s="33">
        <v>59120</v>
      </c>
      <c r="E35" s="33">
        <f t="shared" si="8"/>
        <v>5912000</v>
      </c>
      <c r="F35" s="33">
        <f t="shared" si="3"/>
        <v>597703200</v>
      </c>
      <c r="G35">
        <v>1231.5857562637952</v>
      </c>
      <c r="H35" s="33">
        <f t="shared" si="10"/>
        <v>2604244.0627905289</v>
      </c>
      <c r="I35" s="33">
        <f t="shared" si="11"/>
        <v>4114705.6192090358</v>
      </c>
      <c r="J35" s="33">
        <f t="shared" si="4"/>
        <v>34636019.937209353</v>
      </c>
      <c r="K35" s="33">
        <f t="shared" si="5"/>
        <v>25108264.000000004</v>
      </c>
      <c r="L35" s="33">
        <f t="shared" si="6"/>
        <v>-12131999.999999881</v>
      </c>
      <c r="M35" s="32">
        <f t="shared" si="7"/>
        <v>19168559.999999814</v>
      </c>
      <c r="N35" s="34">
        <f t="shared" si="9"/>
        <v>1340474.0786006162</v>
      </c>
    </row>
    <row r="36" spans="1:14" x14ac:dyDescent="0.25">
      <c r="A36" s="33" t="s">
        <v>166</v>
      </c>
      <c r="B36" s="33" t="s">
        <v>167</v>
      </c>
      <c r="C36" s="35">
        <v>2005</v>
      </c>
      <c r="D36" s="33">
        <v>57920</v>
      </c>
      <c r="E36" s="33">
        <f t="shared" si="8"/>
        <v>5792000.0000000009</v>
      </c>
      <c r="F36" s="33">
        <f t="shared" si="3"/>
        <v>585571200.00000012</v>
      </c>
      <c r="G36">
        <v>1271.9690618306183</v>
      </c>
      <c r="H36" s="33">
        <f t="shared" si="10"/>
        <v>2689636.3980163746</v>
      </c>
      <c r="I36" s="33">
        <f t="shared" si="11"/>
        <v>4249625.5088658724</v>
      </c>
      <c r="J36" s="33">
        <f t="shared" si="4"/>
        <v>34040987.601983756</v>
      </c>
      <c r="K36" s="33">
        <f t="shared" si="5"/>
        <v>24598624.000000007</v>
      </c>
      <c r="L36" s="33">
        <f t="shared" si="6"/>
        <v>-12132000.000000119</v>
      </c>
      <c r="M36" s="32">
        <f t="shared" si="7"/>
        <v>19168560.00000019</v>
      </c>
      <c r="N36" s="34">
        <f t="shared" si="9"/>
        <v>1403636.8310421591</v>
      </c>
    </row>
    <row r="37" spans="1:14" x14ac:dyDescent="0.25">
      <c r="A37" s="33" t="s">
        <v>166</v>
      </c>
      <c r="B37" s="33" t="s">
        <v>167</v>
      </c>
      <c r="C37" s="35">
        <v>2006</v>
      </c>
      <c r="D37" s="33">
        <v>56720</v>
      </c>
      <c r="E37" s="33">
        <f t="shared" si="8"/>
        <v>5672000</v>
      </c>
      <c r="F37" s="33">
        <f t="shared" si="3"/>
        <v>573439200</v>
      </c>
      <c r="G37">
        <v>1322.7565506594167</v>
      </c>
      <c r="H37" s="33">
        <f t="shared" si="10"/>
        <v>2797028.851667088</v>
      </c>
      <c r="I37" s="33">
        <f t="shared" si="11"/>
        <v>4419305.5856339997</v>
      </c>
      <c r="J37" s="33">
        <f t="shared" si="4"/>
        <v>33423955.148332793</v>
      </c>
      <c r="K37" s="33">
        <f t="shared" si="5"/>
        <v>24088984.000000004</v>
      </c>
      <c r="L37" s="33">
        <f t="shared" si="6"/>
        <v>-12131999.999999881</v>
      </c>
      <c r="M37" s="32">
        <f t="shared" si="7"/>
        <v>19168559.999999814</v>
      </c>
      <c r="N37" s="34">
        <f t="shared" si="9"/>
        <v>1480219.735745206</v>
      </c>
    </row>
    <row r="38" spans="1:14" x14ac:dyDescent="0.25">
      <c r="A38" s="33" t="s">
        <v>166</v>
      </c>
      <c r="B38" s="33" t="s">
        <v>167</v>
      </c>
      <c r="C38" s="35">
        <v>2007</v>
      </c>
      <c r="D38" s="33">
        <v>55520</v>
      </c>
      <c r="E38" s="33">
        <f t="shared" si="8"/>
        <v>5552000.0000000009</v>
      </c>
      <c r="F38" s="33">
        <f t="shared" si="3"/>
        <v>561307200.00000012</v>
      </c>
      <c r="G38">
        <v>1352.0460161369977</v>
      </c>
      <c r="H38" s="33">
        <f t="shared" si="10"/>
        <v>2858962.7577587725</v>
      </c>
      <c r="I38" s="33">
        <f t="shared" si="11"/>
        <v>4517161.1572588608</v>
      </c>
      <c r="J38" s="33">
        <f t="shared" si="4"/>
        <v>32852381.242241353</v>
      </c>
      <c r="K38" s="33">
        <f t="shared" si="5"/>
        <v>23579344.000000007</v>
      </c>
      <c r="L38" s="33">
        <f t="shared" si="6"/>
        <v>-12132000.000000119</v>
      </c>
      <c r="M38" s="32">
        <f t="shared" si="7"/>
        <v>19168560.00000019</v>
      </c>
      <c r="N38" s="34">
        <f t="shared" si="9"/>
        <v>1534587.9774187398</v>
      </c>
    </row>
    <row r="39" spans="1:14" x14ac:dyDescent="0.25">
      <c r="A39" s="33" t="s">
        <v>166</v>
      </c>
      <c r="B39" s="33" t="s">
        <v>167</v>
      </c>
      <c r="C39" s="35">
        <v>2008</v>
      </c>
      <c r="D39" s="33">
        <v>54320</v>
      </c>
      <c r="E39" s="33">
        <f t="shared" si="8"/>
        <v>5431999.9999999991</v>
      </c>
      <c r="F39" s="33">
        <f t="shared" si="3"/>
        <v>549175200</v>
      </c>
      <c r="G39">
        <v>1418.4223152820546</v>
      </c>
      <c r="H39" s="33">
        <f t="shared" si="10"/>
        <v>2999318.4594055018</v>
      </c>
      <c r="I39" s="33">
        <f t="shared" si="11"/>
        <v>4738923.165860693</v>
      </c>
      <c r="J39" s="33">
        <f t="shared" si="4"/>
        <v>32202385.5405945</v>
      </c>
      <c r="K39" s="33">
        <f t="shared" si="5"/>
        <v>23069704.000000004</v>
      </c>
      <c r="L39" s="33">
        <f t="shared" si="6"/>
        <v>-12132000</v>
      </c>
      <c r="M39" s="32">
        <f t="shared" si="7"/>
        <v>19168560</v>
      </c>
      <c r="N39" s="34">
        <f t="shared" si="9"/>
        <v>1633233.8868658722</v>
      </c>
    </row>
    <row r="40" spans="1:14" x14ac:dyDescent="0.25">
      <c r="A40" s="33" t="s">
        <v>166</v>
      </c>
      <c r="B40" s="33" t="s">
        <v>167</v>
      </c>
      <c r="C40" s="35">
        <v>2009</v>
      </c>
      <c r="D40" s="33">
        <v>53120</v>
      </c>
      <c r="E40" s="33">
        <f t="shared" si="8"/>
        <v>5312000</v>
      </c>
      <c r="F40" s="33">
        <f t="shared" si="3"/>
        <v>537043200</v>
      </c>
      <c r="G40">
        <v>1478.7696093281359</v>
      </c>
      <c r="H40" s="33">
        <f t="shared" si="10"/>
        <v>3126925.5557247605</v>
      </c>
      <c r="I40" s="33">
        <f t="shared" si="11"/>
        <v>4940542.3780451221</v>
      </c>
      <c r="J40" s="33">
        <f t="shared" si="4"/>
        <v>31565138.444275297</v>
      </c>
      <c r="K40" s="33">
        <f t="shared" si="5"/>
        <v>22560064.000000004</v>
      </c>
      <c r="L40" s="33">
        <f t="shared" si="6"/>
        <v>-12132000.00000006</v>
      </c>
      <c r="M40" s="32">
        <f t="shared" si="7"/>
        <v>19168560.000000097</v>
      </c>
      <c r="N40" s="34">
        <f t="shared" si="9"/>
        <v>1727734.0469118129</v>
      </c>
    </row>
    <row r="41" spans="1:14" x14ac:dyDescent="0.25">
      <c r="A41" s="33" t="s">
        <v>166</v>
      </c>
      <c r="B41" s="33" t="s">
        <v>167</v>
      </c>
      <c r="C41" s="35">
        <v>2010</v>
      </c>
      <c r="D41" s="33">
        <v>51920</v>
      </c>
      <c r="E41" s="33">
        <f t="shared" si="8"/>
        <v>5191999.9999999991</v>
      </c>
      <c r="F41" s="33">
        <f t="shared" si="3"/>
        <v>524911199.99999994</v>
      </c>
      <c r="G41">
        <v>1539.9068856162694</v>
      </c>
      <c r="H41" s="33">
        <f t="shared" si="10"/>
        <v>3256203.1054031225</v>
      </c>
      <c r="I41" s="33">
        <f t="shared" si="11"/>
        <v>5144800.906536934</v>
      </c>
      <c r="J41" s="33">
        <f t="shared" si="4"/>
        <v>30926220.894596759</v>
      </c>
      <c r="K41" s="33">
        <f t="shared" si="5"/>
        <v>22050424</v>
      </c>
      <c r="L41" s="33">
        <f t="shared" si="6"/>
        <v>-12131999.999999881</v>
      </c>
      <c r="M41" s="32">
        <f t="shared" si="7"/>
        <v>19168559.999999814</v>
      </c>
      <c r="N41" s="34">
        <f t="shared" si="9"/>
        <v>1825988.8356105373</v>
      </c>
    </row>
    <row r="42" spans="1:14" x14ac:dyDescent="0.25">
      <c r="A42" s="33" t="s">
        <v>166</v>
      </c>
      <c r="B42" s="33" t="s">
        <v>167</v>
      </c>
      <c r="C42" s="35">
        <v>2011</v>
      </c>
      <c r="D42" s="33">
        <v>50720</v>
      </c>
      <c r="E42" s="33">
        <f t="shared" si="8"/>
        <v>5072000</v>
      </c>
      <c r="F42" s="33">
        <f t="shared" si="3"/>
        <v>512779200.00000006</v>
      </c>
      <c r="G42">
        <v>1638.7943863462528</v>
      </c>
      <c r="H42" s="33">
        <f t="shared" si="10"/>
        <v>3465305.2205830691</v>
      </c>
      <c r="I42" s="33">
        <f t="shared" si="11"/>
        <v>5475182.2485212497</v>
      </c>
      <c r="J42" s="33">
        <f t="shared" si="4"/>
        <v>30207478.77941687</v>
      </c>
      <c r="K42" s="33">
        <f t="shared" si="5"/>
        <v>21540784.000000004</v>
      </c>
      <c r="L42" s="33">
        <f t="shared" si="6"/>
        <v>-12131999.99999994</v>
      </c>
      <c r="M42" s="32">
        <f t="shared" si="7"/>
        <v>19168559.999999907</v>
      </c>
      <c r="N42" s="34">
        <f t="shared" si="9"/>
        <v>1972658.7216269255</v>
      </c>
    </row>
    <row r="43" spans="1:14" x14ac:dyDescent="0.25">
      <c r="A43" s="33" t="s">
        <v>166</v>
      </c>
      <c r="B43" s="33" t="s">
        <v>167</v>
      </c>
      <c r="C43" s="35">
        <v>2012</v>
      </c>
      <c r="D43" s="33">
        <v>49520</v>
      </c>
      <c r="E43" s="33">
        <f t="shared" si="8"/>
        <v>4952000.0000000009</v>
      </c>
      <c r="F43" s="33">
        <f t="shared" si="3"/>
        <v>500647200.00000012</v>
      </c>
      <c r="G43">
        <v>1697.7254815961569</v>
      </c>
      <c r="H43" s="33">
        <f t="shared" si="10"/>
        <v>3589917.7001751387</v>
      </c>
      <c r="I43" s="33">
        <f t="shared" si="11"/>
        <v>5672069.9662767192</v>
      </c>
      <c r="J43" s="33">
        <f t="shared" si="4"/>
        <v>29573226.299824927</v>
      </c>
      <c r="K43" s="33">
        <f t="shared" si="5"/>
        <v>21031144.000000007</v>
      </c>
      <c r="L43" s="33">
        <f t="shared" si="6"/>
        <v>-12132000.00000006</v>
      </c>
      <c r="M43" s="32">
        <f t="shared" si="7"/>
        <v>19168560.000000097</v>
      </c>
      <c r="N43" s="34">
        <f t="shared" si="9"/>
        <v>2075000.8753955706</v>
      </c>
    </row>
    <row r="44" spans="1:14" x14ac:dyDescent="0.25">
      <c r="A44" s="33" t="s">
        <v>166</v>
      </c>
      <c r="B44" s="33" t="s">
        <v>167</v>
      </c>
      <c r="C44" s="35">
        <v>2013</v>
      </c>
      <c r="D44" s="33">
        <v>48320</v>
      </c>
      <c r="E44" s="33">
        <f t="shared" si="8"/>
        <v>4832000</v>
      </c>
      <c r="F44" s="33">
        <f t="shared" si="3"/>
        <v>488515200.00000006</v>
      </c>
      <c r="G44">
        <v>1757.0625945032209</v>
      </c>
      <c r="H44" s="33">
        <f t="shared" si="10"/>
        <v>3715388.7225586209</v>
      </c>
      <c r="I44" s="33">
        <f t="shared" si="11"/>
        <v>5870314.1816426208</v>
      </c>
      <c r="J44" s="33">
        <f t="shared" si="4"/>
        <v>28938115.277441323</v>
      </c>
      <c r="K44" s="33">
        <f t="shared" si="5"/>
        <v>20521504.000000004</v>
      </c>
      <c r="L44" s="33">
        <f t="shared" si="6"/>
        <v>-12131999.99999994</v>
      </c>
      <c r="M44" s="32">
        <f t="shared" si="7"/>
        <v>19168559.999999907</v>
      </c>
      <c r="N44" s="34">
        <f t="shared" si="9"/>
        <v>2181041.6319084177</v>
      </c>
    </row>
    <row r="45" spans="1:14" x14ac:dyDescent="0.25">
      <c r="A45" s="33" t="s">
        <v>166</v>
      </c>
      <c r="B45" s="33" t="s">
        <v>167</v>
      </c>
      <c r="C45" s="35">
        <v>2014</v>
      </c>
      <c r="D45" s="33">
        <v>47120</v>
      </c>
      <c r="E45" s="33">
        <f t="shared" si="8"/>
        <v>4712000.0000000009</v>
      </c>
      <c r="F45" s="33">
        <f t="shared" si="3"/>
        <v>476383200.00000012</v>
      </c>
      <c r="G45">
        <v>1707.6956302810665</v>
      </c>
      <c r="H45" s="33">
        <f t="shared" si="10"/>
        <v>3611000.0327579565</v>
      </c>
      <c r="I45" s="33">
        <f t="shared" si="11"/>
        <v>5705380.0517575713</v>
      </c>
      <c r="J45" s="33">
        <f t="shared" si="4"/>
        <v>28532863.967242051</v>
      </c>
      <c r="K45" s="33">
        <f t="shared" si="5"/>
        <v>20011864.000000007</v>
      </c>
      <c r="L45" s="33">
        <f t="shared" si="6"/>
        <v>-12132000</v>
      </c>
      <c r="M45" s="32">
        <f t="shared" si="7"/>
        <v>19168560</v>
      </c>
      <c r="N45" s="34">
        <f t="shared" si="9"/>
        <v>2153371.1935790558</v>
      </c>
    </row>
    <row r="46" spans="1:14" x14ac:dyDescent="0.25">
      <c r="A46" s="37" t="s">
        <v>166</v>
      </c>
      <c r="B46" s="37" t="s">
        <v>167</v>
      </c>
      <c r="C46" s="38">
        <v>2015</v>
      </c>
      <c r="D46" s="37">
        <v>45920</v>
      </c>
      <c r="E46" s="37">
        <f t="shared" si="8"/>
        <v>4592000.0000000009</v>
      </c>
      <c r="F46" s="37">
        <f t="shared" si="3"/>
        <v>464251200.00000012</v>
      </c>
      <c r="G46" s="37">
        <v>1738.8889719973938</v>
      </c>
      <c r="H46" s="37">
        <f t="shared" si="10"/>
        <v>3676959.7716962993</v>
      </c>
      <c r="I46" s="37">
        <f t="shared" si="11"/>
        <v>5809596.4392801533</v>
      </c>
      <c r="J46" s="37">
        <f t="shared" si="4"/>
        <v>27825264.228303708</v>
      </c>
      <c r="K46" s="37">
        <f t="shared" si="5"/>
        <v>19502224.000000007</v>
      </c>
      <c r="L46" s="37">
        <v>-12000000</v>
      </c>
      <c r="M46" s="32">
        <f t="shared" si="7"/>
        <v>18960000</v>
      </c>
      <c r="N46" s="34">
        <f t="shared" si="9"/>
        <v>2213023.3494423069</v>
      </c>
    </row>
    <row r="47" spans="1:14" x14ac:dyDescent="0.25">
      <c r="A47" s="33"/>
      <c r="B47" s="33"/>
      <c r="C47" s="35">
        <v>2016</v>
      </c>
      <c r="D47" s="33"/>
      <c r="E47" s="33"/>
      <c r="F47" s="33">
        <f>F46+L46</f>
        <v>452251200.00000012</v>
      </c>
      <c r="G47">
        <v>1769.2066714790594</v>
      </c>
      <c r="H47" s="33">
        <f t="shared" si="10"/>
        <v>3741067.9253275301</v>
      </c>
      <c r="I47" s="33">
        <f t="shared" si="11"/>
        <v>5910887.3220174983</v>
      </c>
      <c r="J47" s="33">
        <f>J46+($J$45-$J$31)/COUNT(J31:J45)</f>
        <v>27250300.905594654</v>
      </c>
      <c r="K47" s="33">
        <f t="shared" si="5"/>
        <v>18998129.044510391</v>
      </c>
      <c r="L47" s="33">
        <f t="shared" ref="L47:L81" si="12">-H47-J47+K47</f>
        <v>-11993239.786411796</v>
      </c>
      <c r="M47" s="32">
        <f t="shared" si="7"/>
        <v>18949318.862530638</v>
      </c>
      <c r="N47" s="34">
        <f t="shared" si="9"/>
        <v>2287433.2976439842</v>
      </c>
    </row>
    <row r="48" spans="1:14" x14ac:dyDescent="0.25">
      <c r="A48" s="33"/>
      <c r="B48" s="33"/>
      <c r="C48" s="35">
        <v>2017</v>
      </c>
      <c r="D48" s="33"/>
      <c r="E48" s="33"/>
      <c r="F48" s="33">
        <f t="shared" ref="F48:F80" si="13">F47+L47</f>
        <v>440257960.2135883</v>
      </c>
      <c r="G48">
        <v>1798.4958237782319</v>
      </c>
      <c r="H48" s="33">
        <f t="shared" si="10"/>
        <v>3803001.1691892347</v>
      </c>
      <c r="I48" s="33">
        <f t="shared" si="11"/>
        <v>6008741.8473189911</v>
      </c>
      <c r="J48" s="33">
        <f t="shared" ref="J48:J81" si="14">J47+($J$45-$J$31)/COUNT(J32:J46)</f>
        <v>26675337.582885601</v>
      </c>
      <c r="K48" s="33">
        <f t="shared" si="5"/>
        <v>18494318.071484763</v>
      </c>
      <c r="L48" s="33">
        <f t="shared" si="12"/>
        <v>-11984020.680590071</v>
      </c>
      <c r="M48" s="32">
        <f t="shared" si="7"/>
        <v>18934752.675332312</v>
      </c>
      <c r="N48" s="34">
        <f t="shared" si="9"/>
        <v>2362625.0481810044</v>
      </c>
    </row>
    <row r="49" spans="1:14" x14ac:dyDescent="0.25">
      <c r="A49" s="33"/>
      <c r="B49" s="33"/>
      <c r="C49" s="35">
        <v>2018</v>
      </c>
      <c r="D49" s="33"/>
      <c r="E49" s="33"/>
      <c r="F49" s="33">
        <f t="shared" si="13"/>
        <v>428273939.5329982</v>
      </c>
      <c r="G49">
        <v>1826.5910049051968</v>
      </c>
      <c r="H49" s="33">
        <f t="shared" si="10"/>
        <v>3862409.7067358894</v>
      </c>
      <c r="I49" s="33">
        <f t="shared" si="11"/>
        <v>6102607.3366427058</v>
      </c>
      <c r="J49" s="33">
        <f t="shared" si="14"/>
        <v>26100374.260176547</v>
      </c>
      <c r="K49" s="33">
        <f t="shared" si="5"/>
        <v>17990894.373854041</v>
      </c>
      <c r="L49" s="33">
        <f t="shared" si="12"/>
        <v>-11971889.593058396</v>
      </c>
      <c r="M49" s="32">
        <f t="shared" si="7"/>
        <v>18915585.557032268</v>
      </c>
      <c r="N49" s="34">
        <f t="shared" si="9"/>
        <v>2438349.5654059937</v>
      </c>
    </row>
    <row r="50" spans="1:14" x14ac:dyDescent="0.25">
      <c r="A50" s="33"/>
      <c r="B50" s="33"/>
      <c r="C50" s="35">
        <v>2019</v>
      </c>
      <c r="D50" s="39"/>
      <c r="E50" s="33"/>
      <c r="F50" s="33">
        <f t="shared" si="13"/>
        <v>416302049.9399398</v>
      </c>
      <c r="G50">
        <v>1853.3134289894483</v>
      </c>
      <c r="H50" s="33">
        <f t="shared" si="10"/>
        <v>3918915.4871176793</v>
      </c>
      <c r="I50" s="33">
        <f t="shared" si="11"/>
        <v>6191886.4696459332</v>
      </c>
      <c r="J50" s="33">
        <f t="shared" si="14"/>
        <v>25525410.937467493</v>
      </c>
      <c r="K50" s="33">
        <f t="shared" si="5"/>
        <v>17487980.277892429</v>
      </c>
      <c r="L50" s="33">
        <f t="shared" si="12"/>
        <v>-11956346.146692742</v>
      </c>
      <c r="M50" s="32">
        <f t="shared" si="7"/>
        <v>18891026.911774531</v>
      </c>
      <c r="N50" s="34">
        <f t="shared" si="9"/>
        <v>2514315.8944975962</v>
      </c>
    </row>
    <row r="51" spans="1:14" x14ac:dyDescent="0.25">
      <c r="A51" s="33"/>
      <c r="B51" s="33"/>
      <c r="C51" s="35">
        <v>2020</v>
      </c>
      <c r="D51" s="33"/>
      <c r="E51" s="33"/>
      <c r="F51" s="33">
        <f t="shared" si="13"/>
        <v>404345703.79324704</v>
      </c>
      <c r="G51">
        <v>1878.4700536870885</v>
      </c>
      <c r="H51" s="33">
        <f t="shared" si="10"/>
        <v>3972110.3135237801</v>
      </c>
      <c r="I51" s="33">
        <f t="shared" si="11"/>
        <v>6275934.2953675725</v>
      </c>
      <c r="J51" s="33">
        <f t="shared" si="14"/>
        <v>24950447.614758439</v>
      </c>
      <c r="K51" s="33">
        <f t="shared" si="5"/>
        <v>16985719.129672803</v>
      </c>
      <c r="L51" s="33">
        <f t="shared" si="12"/>
        <v>-11936838.798609417</v>
      </c>
      <c r="M51" s="32">
        <f t="shared" si="7"/>
        <v>18860205.301802881</v>
      </c>
      <c r="N51" s="34">
        <f t="shared" si="9"/>
        <v>2590186.39292657</v>
      </c>
    </row>
    <row r="52" spans="1:14" x14ac:dyDescent="0.25">
      <c r="A52" s="33"/>
      <c r="B52" s="33"/>
      <c r="C52" s="35">
        <v>2021</v>
      </c>
      <c r="D52" s="33"/>
      <c r="E52" s="33"/>
      <c r="F52" s="33">
        <f t="shared" si="13"/>
        <v>392408864.99463761</v>
      </c>
      <c r="G52">
        <v>1901.8526308228784</v>
      </c>
      <c r="H52" s="33">
        <f t="shared" si="10"/>
        <v>4021553.8357218234</v>
      </c>
      <c r="I52" s="33">
        <f t="shared" si="11"/>
        <v>6354055.0604404816</v>
      </c>
      <c r="J52" s="33">
        <f t="shared" si="14"/>
        <v>24375484.292049386</v>
      </c>
      <c r="K52" s="33">
        <f t="shared" si="5"/>
        <v>16484277.444433492</v>
      </c>
      <c r="L52" s="33">
        <f t="shared" si="12"/>
        <v>-11912760.683337718</v>
      </c>
      <c r="M52" s="32">
        <f t="shared" si="7"/>
        <v>18822161.879673596</v>
      </c>
      <c r="N52" s="34">
        <f t="shared" si="9"/>
        <v>2665571.5628931131</v>
      </c>
    </row>
    <row r="53" spans="1:14" x14ac:dyDescent="0.25">
      <c r="A53" s="33"/>
      <c r="B53" s="33"/>
      <c r="C53" s="35">
        <v>2022</v>
      </c>
      <c r="D53" s="33"/>
      <c r="E53" s="33"/>
      <c r="F53" s="33">
        <f t="shared" si="13"/>
        <v>380496104.31129992</v>
      </c>
      <c r="G53">
        <v>1923.2366990861301</v>
      </c>
      <c r="H53" s="33">
        <f t="shared" si="10"/>
        <v>4066771.4200675716</v>
      </c>
      <c r="I53" s="33">
        <f t="shared" si="11"/>
        <v>6425498.8437067633</v>
      </c>
      <c r="J53" s="33">
        <f t="shared" si="14"/>
        <v>23800520.969340332</v>
      </c>
      <c r="K53" s="33">
        <f t="shared" ref="K53:K81" si="15">F53*$Y$6/$Y$2</f>
        <v>15983847.230564697</v>
      </c>
      <c r="L53" s="33">
        <f t="shared" si="12"/>
        <v>-11883445.158843206</v>
      </c>
      <c r="M53" s="32">
        <f t="shared" ref="M53:M81" si="16">-L53*$Y$7</f>
        <v>18775843.350972265</v>
      </c>
      <c r="N53" s="34">
        <f t="shared" si="9"/>
        <v>2740024.4724321463</v>
      </c>
    </row>
    <row r="54" spans="1:14" x14ac:dyDescent="0.25">
      <c r="A54" s="33"/>
      <c r="B54" s="33"/>
      <c r="C54" s="35">
        <v>2023</v>
      </c>
      <c r="D54" s="33"/>
      <c r="E54" s="33"/>
      <c r="F54" s="33">
        <f t="shared" si="13"/>
        <v>368612659.1524567</v>
      </c>
      <c r="G54">
        <v>1942.3805154211684</v>
      </c>
      <c r="H54" s="33">
        <f t="shared" si="10"/>
        <v>4107251.88988148</v>
      </c>
      <c r="I54" s="33">
        <f t="shared" si="11"/>
        <v>6489457.9860127391</v>
      </c>
      <c r="J54" s="33">
        <f t="shared" si="14"/>
        <v>23225557.646631278</v>
      </c>
      <c r="K54" s="33">
        <f t="shared" si="15"/>
        <v>15484648.500697168</v>
      </c>
      <c r="L54" s="33">
        <f t="shared" si="12"/>
        <v>-11848161.035815591</v>
      </c>
      <c r="M54" s="32">
        <f t="shared" si="16"/>
        <v>18720094.436588634</v>
      </c>
      <c r="N54" s="34">
        <f t="shared" si="9"/>
        <v>2813034.7577597825</v>
      </c>
    </row>
    <row r="55" spans="1:14" x14ac:dyDescent="0.25">
      <c r="A55" s="33"/>
      <c r="B55" s="33"/>
      <c r="C55" s="35">
        <v>2024</v>
      </c>
      <c r="D55" s="33"/>
      <c r="E55" s="33"/>
      <c r="F55" s="33">
        <f t="shared" si="13"/>
        <v>356764498.1166411</v>
      </c>
      <c r="G55">
        <v>1959.0239215648671</v>
      </c>
      <c r="H55" s="33">
        <f t="shared" si="10"/>
        <v>4142445.1286907918</v>
      </c>
      <c r="I55" s="33">
        <f t="shared" si="11"/>
        <v>6545063.3033314515</v>
      </c>
      <c r="J55" s="33">
        <f t="shared" si="14"/>
        <v>22650594.323922224</v>
      </c>
      <c r="K55" s="33">
        <f t="shared" si="15"/>
        <v>14986931.983198564</v>
      </c>
      <c r="L55" s="33">
        <f t="shared" si="12"/>
        <v>-11806107.46941445</v>
      </c>
      <c r="M55" s="32">
        <f t="shared" si="16"/>
        <v>18653649.801674832</v>
      </c>
      <c r="N55" s="34">
        <f t="shared" si="9"/>
        <v>2884022.2062120643</v>
      </c>
    </row>
    <row r="56" spans="1:14" x14ac:dyDescent="0.25">
      <c r="A56" s="33"/>
      <c r="B56" s="33"/>
      <c r="C56" s="35">
        <v>2025</v>
      </c>
      <c r="D56" s="33"/>
      <c r="E56" s="33"/>
      <c r="F56" s="33">
        <f t="shared" si="13"/>
        <v>344958390.64722663</v>
      </c>
      <c r="G56">
        <v>1972.8871419852692</v>
      </c>
      <c r="H56" s="33">
        <f t="shared" si="10"/>
        <v>4171759.5384161146</v>
      </c>
      <c r="I56" s="33">
        <f t="shared" si="11"/>
        <v>6591380.0706974613</v>
      </c>
      <c r="J56" s="33">
        <f t="shared" si="14"/>
        <v>22075631.001213171</v>
      </c>
      <c r="K56" s="33">
        <f t="shared" si="15"/>
        <v>14490982.048256891</v>
      </c>
      <c r="L56" s="33">
        <f t="shared" si="12"/>
        <v>-11756408.491372393</v>
      </c>
      <c r="M56" s="32">
        <f t="shared" si="16"/>
        <v>18575125.416368384</v>
      </c>
      <c r="N56" s="34">
        <f t="shared" si="9"/>
        <v>2952329.9284175197</v>
      </c>
    </row>
    <row r="57" spans="1:14" x14ac:dyDescent="0.25">
      <c r="A57" s="33"/>
      <c r="B57" s="33"/>
      <c r="C57" s="35">
        <v>2026</v>
      </c>
      <c r="D57" s="33"/>
      <c r="E57" s="33"/>
      <c r="F57" s="33">
        <f t="shared" si="13"/>
        <v>333201982.15585423</v>
      </c>
      <c r="G57">
        <v>1983.6695092659238</v>
      </c>
      <c r="H57" s="33">
        <f t="shared" si="10"/>
        <v>4194559.3441386623</v>
      </c>
      <c r="I57" s="33">
        <f t="shared" si="11"/>
        <v>6627403.7637390867</v>
      </c>
      <c r="J57" s="33">
        <f t="shared" si="14"/>
        <v>21500667.678504117</v>
      </c>
      <c r="K57" s="33">
        <f t="shared" si="15"/>
        <v>13997119.863658881</v>
      </c>
      <c r="L57" s="33">
        <f t="shared" si="12"/>
        <v>-11698107.158983899</v>
      </c>
      <c r="M57" s="32">
        <f t="shared" si="16"/>
        <v>18483009.311194561</v>
      </c>
      <c r="N57" s="34">
        <f t="shared" si="9"/>
        <v>3017217.1409793291</v>
      </c>
    </row>
    <row r="58" spans="1:14" x14ac:dyDescent="0.25">
      <c r="A58" s="33"/>
      <c r="B58" s="33"/>
      <c r="C58" s="35">
        <v>2027</v>
      </c>
      <c r="D58" s="33"/>
      <c r="E58" s="33"/>
      <c r="F58" s="33">
        <f t="shared" si="13"/>
        <v>321503874.99687034</v>
      </c>
      <c r="G58">
        <v>1991.0481127598046</v>
      </c>
      <c r="H58" s="33">
        <f t="shared" si="10"/>
        <v>4210161.7366175409</v>
      </c>
      <c r="I58" s="33">
        <f t="shared" si="11"/>
        <v>6652055.5438557146</v>
      </c>
      <c r="J58" s="33">
        <f t="shared" si="14"/>
        <v>20925704.355795063</v>
      </c>
      <c r="K58" s="33">
        <f t="shared" si="15"/>
        <v>13505706.796357157</v>
      </c>
      <c r="L58" s="33">
        <f t="shared" si="12"/>
        <v>-11630159.296055449</v>
      </c>
      <c r="M58" s="32">
        <f t="shared" si="16"/>
        <v>18375651.68776761</v>
      </c>
      <c r="N58" s="34">
        <f t="shared" si="9"/>
        <v>3077851.5980638359</v>
      </c>
    </row>
    <row r="59" spans="1:14" x14ac:dyDescent="0.25">
      <c r="A59" s="33"/>
      <c r="B59" s="33"/>
      <c r="C59" s="35">
        <v>2028</v>
      </c>
      <c r="D59" s="33"/>
      <c r="E59" s="33"/>
      <c r="F59" s="33">
        <f t="shared" si="13"/>
        <v>309873715.7008149</v>
      </c>
      <c r="G59">
        <v>1994.6763661038303</v>
      </c>
      <c r="H59" s="33">
        <f t="shared" si="10"/>
        <v>4217833.8432340901</v>
      </c>
      <c r="I59" s="33">
        <f t="shared" si="11"/>
        <v>6664177.4723098623</v>
      </c>
      <c r="J59" s="33">
        <f t="shared" si="14"/>
        <v>20350741.033086009</v>
      </c>
      <c r="K59" s="33">
        <f t="shared" si="15"/>
        <v>13017148.076966973</v>
      </c>
      <c r="L59" s="33">
        <f t="shared" si="12"/>
        <v>-11551426.799353128</v>
      </c>
      <c r="M59" s="32">
        <f t="shared" si="16"/>
        <v>18251254.342977945</v>
      </c>
      <c r="N59" s="34">
        <f t="shared" si="9"/>
        <v>3133301.7334872694</v>
      </c>
    </row>
    <row r="60" spans="1:14" x14ac:dyDescent="0.25">
      <c r="A60" s="33"/>
      <c r="B60" s="33"/>
      <c r="C60" s="35">
        <v>2029</v>
      </c>
      <c r="D60" s="33"/>
      <c r="E60" s="33"/>
      <c r="F60" s="33">
        <f t="shared" si="13"/>
        <v>298322288.90146178</v>
      </c>
      <c r="G60">
        <v>1994.182488939512</v>
      </c>
      <c r="H60" s="33">
        <f t="shared" si="10"/>
        <v>4216789.5175211774</v>
      </c>
      <c r="I60" s="33">
        <f t="shared" si="11"/>
        <v>6662527.4376834603</v>
      </c>
      <c r="J60" s="33">
        <f t="shared" si="14"/>
        <v>19775777.710376956</v>
      </c>
      <c r="K60" s="33">
        <f t="shared" si="15"/>
        <v>12531896.745445184</v>
      </c>
      <c r="L60" s="33">
        <f t="shared" si="12"/>
        <v>-11460670.482452948</v>
      </c>
      <c r="M60" s="32">
        <f t="shared" si="16"/>
        <v>18107859.362275656</v>
      </c>
      <c r="N60" s="34">
        <f t="shared" si="9"/>
        <v>3182528.6063929456</v>
      </c>
    </row>
    <row r="61" spans="1:14" x14ac:dyDescent="0.25">
      <c r="A61" s="33"/>
      <c r="B61" s="33"/>
      <c r="C61" s="35">
        <v>2030</v>
      </c>
      <c r="D61" s="33"/>
      <c r="E61" s="33"/>
      <c r="F61" s="33">
        <f t="shared" si="13"/>
        <v>286861618.41900885</v>
      </c>
      <c r="G61">
        <v>1989.1678979263645</v>
      </c>
      <c r="H61" s="33">
        <f t="shared" si="10"/>
        <v>4206185.9368879218</v>
      </c>
      <c r="I61" s="33">
        <f t="shared" si="11"/>
        <v>6645773.7802829165</v>
      </c>
      <c r="J61" s="33">
        <f t="shared" si="14"/>
        <v>19200814.387667902</v>
      </c>
      <c r="K61" s="33">
        <f t="shared" si="15"/>
        <v>12050457.897384083</v>
      </c>
      <c r="L61" s="33">
        <f t="shared" si="12"/>
        <v>-11356542.427171739</v>
      </c>
      <c r="M61" s="32">
        <f t="shared" si="16"/>
        <v>17943337.034931347</v>
      </c>
      <c r="N61" s="34">
        <f t="shared" si="9"/>
        <v>3224377.7865885366</v>
      </c>
    </row>
    <row r="62" spans="1:14" x14ac:dyDescent="0.25">
      <c r="A62" s="33"/>
      <c r="B62" s="33"/>
      <c r="C62" s="35">
        <v>2031</v>
      </c>
      <c r="D62" s="33"/>
      <c r="E62" s="33"/>
      <c r="F62" s="33">
        <f t="shared" si="13"/>
        <v>275505075.99183708</v>
      </c>
      <c r="G62">
        <v>1979.2055018617493</v>
      </c>
      <c r="H62" s="33">
        <f t="shared" si="10"/>
        <v>4185119.9975731079</v>
      </c>
      <c r="I62" s="33">
        <f t="shared" si="11"/>
        <v>6612489.5961655108</v>
      </c>
      <c r="J62" s="33">
        <f t="shared" si="14"/>
        <v>18625851.064958848</v>
      </c>
      <c r="K62" s="33">
        <f t="shared" si="15"/>
        <v>11573393.25160566</v>
      </c>
      <c r="L62" s="33">
        <f t="shared" si="12"/>
        <v>-11237577.810926296</v>
      </c>
      <c r="M62" s="32">
        <f t="shared" si="16"/>
        <v>17755372.941263549</v>
      </c>
      <c r="N62" s="34">
        <f t="shared" si="9"/>
        <v>3257571.3746314538</v>
      </c>
    </row>
    <row r="63" spans="1:14" x14ac:dyDescent="0.25">
      <c r="A63" s="33"/>
      <c r="B63" s="33"/>
      <c r="C63" s="35">
        <v>2032</v>
      </c>
      <c r="D63" s="33"/>
      <c r="E63" s="33"/>
      <c r="F63" s="33">
        <f t="shared" si="13"/>
        <v>264267498.1809108</v>
      </c>
      <c r="G63">
        <v>1963.8378954330476</v>
      </c>
      <c r="H63" s="33">
        <f t="shared" si="10"/>
        <v>4152624.4952520533</v>
      </c>
      <c r="I63" s="33">
        <f t="shared" si="11"/>
        <v>6561146.7024982441</v>
      </c>
      <c r="J63" s="33">
        <f t="shared" si="14"/>
        <v>18050887.742249794</v>
      </c>
      <c r="K63" s="33">
        <f t="shared" si="15"/>
        <v>11101326.061071496</v>
      </c>
      <c r="L63" s="33">
        <f t="shared" si="12"/>
        <v>-11102186.176430352</v>
      </c>
      <c r="M63" s="32">
        <f t="shared" si="16"/>
        <v>17541454.158759955</v>
      </c>
      <c r="N63" s="34">
        <f t="shared" si="9"/>
        <v>3280700.4334645425</v>
      </c>
    </row>
    <row r="64" spans="1:14" x14ac:dyDescent="0.25">
      <c r="A64" s="33"/>
      <c r="B64" s="33"/>
      <c r="C64" s="35">
        <v>2033</v>
      </c>
      <c r="D64" s="33"/>
      <c r="E64" s="33"/>
      <c r="F64" s="33">
        <f t="shared" si="13"/>
        <v>253165312.00448045</v>
      </c>
      <c r="G64">
        <v>1942.5754458246088</v>
      </c>
      <c r="H64" s="33">
        <f t="shared" si="10"/>
        <v>4107664.0790800275</v>
      </c>
      <c r="I64" s="33">
        <f t="shared" si="11"/>
        <v>6490109.2449464435</v>
      </c>
      <c r="J64" s="33">
        <f t="shared" si="14"/>
        <v>17475924.419540741</v>
      </c>
      <c r="K64" s="33">
        <f t="shared" si="15"/>
        <v>10634946.390534407</v>
      </c>
      <c r="L64" s="33">
        <f t="shared" si="12"/>
        <v>-10948642.108086361</v>
      </c>
      <c r="M64" s="32">
        <f t="shared" si="16"/>
        <v>17298854.530776452</v>
      </c>
      <c r="N64" s="34">
        <f t="shared" si="9"/>
        <v>3292218.2226482849</v>
      </c>
    </row>
    <row r="65" spans="1:14" x14ac:dyDescent="0.25">
      <c r="A65" s="33"/>
      <c r="B65" s="33"/>
      <c r="C65" s="35">
        <v>2034</v>
      </c>
      <c r="D65" s="33"/>
      <c r="E65" s="33"/>
      <c r="F65" s="33">
        <f t="shared" si="13"/>
        <v>242216669.8963941</v>
      </c>
      <c r="G65">
        <v>1914.8942660820749</v>
      </c>
      <c r="H65" s="33">
        <f t="shared" si="10"/>
        <v>4049130.9662789968</v>
      </c>
      <c r="I65" s="33">
        <f t="shared" si="11"/>
        <v>6397626.9267208148</v>
      </c>
      <c r="J65" s="33">
        <f t="shared" si="14"/>
        <v>16900961.096831687</v>
      </c>
      <c r="K65" s="33">
        <f t="shared" si="15"/>
        <v>10175016.78585545</v>
      </c>
      <c r="L65" s="33">
        <f t="shared" si="12"/>
        <v>-10775075.277255233</v>
      </c>
      <c r="M65" s="32">
        <f t="shared" si="16"/>
        <v>17024618.938063271</v>
      </c>
      <c r="N65" s="34">
        <f t="shared" si="9"/>
        <v>3290434.787758939</v>
      </c>
    </row>
    <row r="66" spans="1:14" x14ac:dyDescent="0.25">
      <c r="A66" s="33"/>
      <c r="B66" s="33"/>
      <c r="C66" s="35">
        <v>2035</v>
      </c>
      <c r="D66" s="33"/>
      <c r="E66" s="33"/>
      <c r="F66" s="33">
        <f t="shared" si="13"/>
        <v>231441594.61913887</v>
      </c>
      <c r="G66">
        <v>1880.2340687994051</v>
      </c>
      <c r="H66" s="33">
        <f>G66*$Y$1</f>
        <v>3975840.403661279</v>
      </c>
      <c r="I66" s="33">
        <f t="shared" ref="I66:I81" si="17">H66*$Y$7</f>
        <v>6281827.8377848212</v>
      </c>
      <c r="J66" s="33">
        <f t="shared" si="14"/>
        <v>16325997.774122635</v>
      </c>
      <c r="K66" s="33">
        <f t="shared" si="15"/>
        <v>9722378.3614983466</v>
      </c>
      <c r="L66" s="33">
        <f t="shared" si="12"/>
        <v>-10579459.816285567</v>
      </c>
      <c r="M66" s="32">
        <f t="shared" si="16"/>
        <v>16715546.509731198</v>
      </c>
      <c r="N66" s="34">
        <f t="shared" si="9"/>
        <v>3273513.6887946054</v>
      </c>
    </row>
    <row r="67" spans="1:14" x14ac:dyDescent="0.25">
      <c r="A67" s="33"/>
      <c r="B67" s="33"/>
      <c r="C67" s="35">
        <v>2036</v>
      </c>
      <c r="D67" s="33"/>
      <c r="E67" s="33"/>
      <c r="F67" s="33">
        <f t="shared" si="13"/>
        <v>220862134.80285329</v>
      </c>
      <c r="G67">
        <v>1837.9958933385062</v>
      </c>
      <c r="H67" s="33">
        <f t="shared" ref="H67:H81" si="18">G67*$Y$1</f>
        <v>3886525.861732142</v>
      </c>
      <c r="I67" s="33">
        <f t="shared" si="17"/>
        <v>6140710.861536785</v>
      </c>
      <c r="J67" s="33">
        <f t="shared" si="14"/>
        <v>15751034.451413583</v>
      </c>
      <c r="K67" s="33">
        <f t="shared" si="15"/>
        <v>9277957.3343987931</v>
      </c>
      <c r="L67" s="33">
        <f t="shared" si="12"/>
        <v>-10359602.978746934</v>
      </c>
      <c r="M67" s="32">
        <f t="shared" si="16"/>
        <v>16368172.706420157</v>
      </c>
      <c r="N67" s="34">
        <f t="shared" si="9"/>
        <v>3239471.9872720093</v>
      </c>
    </row>
    <row r="68" spans="1:14" x14ac:dyDescent="0.25">
      <c r="A68" s="33"/>
      <c r="B68" s="33"/>
      <c r="C68" s="35">
        <v>2037</v>
      </c>
      <c r="D68" s="33"/>
      <c r="E68" s="33"/>
      <c r="F68" s="33">
        <f t="shared" si="13"/>
        <v>210502531.82410637</v>
      </c>
      <c r="G68">
        <v>1787.5396994165642</v>
      </c>
      <c r="H68" s="33">
        <f t="shared" si="18"/>
        <v>3779833.9462208357</v>
      </c>
      <c r="I68" s="33">
        <f t="shared" si="17"/>
        <v>5972137.6350289211</v>
      </c>
      <c r="J68" s="33">
        <f t="shared" si="14"/>
        <v>15176071.128704531</v>
      </c>
      <c r="K68" s="33">
        <f t="shared" si="15"/>
        <v>8842772.0341936685</v>
      </c>
      <c r="L68" s="33">
        <f t="shared" si="12"/>
        <v>-10113133.040731698</v>
      </c>
      <c r="M68" s="32">
        <f t="shared" si="16"/>
        <v>15978750.204356084</v>
      </c>
      <c r="N68" s="34">
        <f t="shared" si="9"/>
        <v>3186185.1070620026</v>
      </c>
    </row>
    <row r="69" spans="1:14" x14ac:dyDescent="0.25">
      <c r="A69" s="33"/>
      <c r="B69" s="33"/>
      <c r="C69" s="35">
        <v>2038</v>
      </c>
      <c r="D69" s="33"/>
      <c r="E69" s="33"/>
      <c r="F69" s="33">
        <f t="shared" si="13"/>
        <v>200389398.78337467</v>
      </c>
      <c r="G69">
        <v>1728.1818195012597</v>
      </c>
      <c r="H69" s="33">
        <f t="shared" si="18"/>
        <v>3654319.0110544739</v>
      </c>
      <c r="I69" s="33">
        <f t="shared" si="17"/>
        <v>5773824.0374660688</v>
      </c>
      <c r="J69" s="33">
        <f t="shared" si="14"/>
        <v>14601107.805995479</v>
      </c>
      <c r="K69" s="33">
        <f t="shared" si="15"/>
        <v>8417940.421691319</v>
      </c>
      <c r="L69" s="33">
        <f t="shared" si="12"/>
        <v>-9837486.3953586351</v>
      </c>
      <c r="M69" s="32">
        <f t="shared" si="16"/>
        <v>15543228.504666645</v>
      </c>
      <c r="N69" s="34">
        <f t="shared" si="9"/>
        <v>3111398.9273982854</v>
      </c>
    </row>
    <row r="70" spans="1:14" x14ac:dyDescent="0.25">
      <c r="A70" s="33"/>
      <c r="B70" s="33"/>
      <c r="C70" s="35">
        <v>2039</v>
      </c>
      <c r="D70" s="33"/>
      <c r="E70" s="33"/>
      <c r="F70" s="33">
        <f t="shared" si="13"/>
        <v>190551912.38801605</v>
      </c>
      <c r="G70">
        <v>1659.1922620376577</v>
      </c>
      <c r="H70" s="33">
        <f t="shared" si="18"/>
        <v>3508437.455908712</v>
      </c>
      <c r="I70" s="33">
        <f t="shared" si="17"/>
        <v>5543331.1803357648</v>
      </c>
      <c r="J70" s="33">
        <f t="shared" si="14"/>
        <v>14026144.483286427</v>
      </c>
      <c r="K70" s="33">
        <f t="shared" si="15"/>
        <v>8004688.1494748192</v>
      </c>
      <c r="L70" s="33">
        <f t="shared" si="12"/>
        <v>-9529893.7897203229</v>
      </c>
      <c r="M70" s="32">
        <f t="shared" si="16"/>
        <v>15057232.18775811</v>
      </c>
      <c r="N70" s="34">
        <f t="shared" si="9"/>
        <v>3012752.6035713218</v>
      </c>
    </row>
    <row r="71" spans="1:14" x14ac:dyDescent="0.25">
      <c r="A71" s="33"/>
      <c r="B71" s="33"/>
      <c r="C71" s="35">
        <v>2040</v>
      </c>
      <c r="D71" s="33"/>
      <c r="E71" s="33"/>
      <c r="F71" s="33">
        <f t="shared" si="13"/>
        <v>181022018.59829572</v>
      </c>
      <c r="G71">
        <v>1579.7918570917661</v>
      </c>
      <c r="H71" s="33">
        <f t="shared" si="18"/>
        <v>3340541.6905413093</v>
      </c>
      <c r="I71" s="33">
        <f t="shared" si="17"/>
        <v>5278055.8710552687</v>
      </c>
      <c r="J71" s="33">
        <f t="shared" si="14"/>
        <v>13451181.160577375</v>
      </c>
      <c r="K71" s="33">
        <f t="shared" si="15"/>
        <v>7604357.2006623344</v>
      </c>
      <c r="L71" s="33">
        <f t="shared" si="12"/>
        <v>-9187365.6504563503</v>
      </c>
      <c r="M71" s="32">
        <f t="shared" si="16"/>
        <v>14516037.727721034</v>
      </c>
      <c r="N71" s="34">
        <f t="shared" si="9"/>
        <v>2887817.3872249261</v>
      </c>
    </row>
    <row r="72" spans="1:14" x14ac:dyDescent="0.25">
      <c r="A72" s="33"/>
      <c r="B72" s="33"/>
      <c r="C72" s="35">
        <v>2041</v>
      </c>
      <c r="D72" s="33"/>
      <c r="E72" s="33"/>
      <c r="F72" s="33">
        <f t="shared" si="13"/>
        <v>171834652.94783938</v>
      </c>
      <c r="G72">
        <v>1489.1492355332819</v>
      </c>
      <c r="H72" s="33">
        <f t="shared" si="18"/>
        <v>3148873.7471367326</v>
      </c>
      <c r="I72" s="33">
        <f t="shared" si="17"/>
        <v>4975220.5204760376</v>
      </c>
      <c r="J72" s="33">
        <f t="shared" si="14"/>
        <v>12876217.837868324</v>
      </c>
      <c r="K72" s="33">
        <f t="shared" si="15"/>
        <v>7218415.1441095341</v>
      </c>
      <c r="L72" s="33">
        <f t="shared" si="12"/>
        <v>-8806676.440895522</v>
      </c>
      <c r="M72" s="32">
        <f t="shared" si="16"/>
        <v>13914548.776614925</v>
      </c>
      <c r="N72" s="34">
        <f t="shared" si="9"/>
        <v>2734159.5593085312</v>
      </c>
    </row>
    <row r="73" spans="1:14" x14ac:dyDescent="0.25">
      <c r="A73" s="33"/>
      <c r="B73" s="33"/>
      <c r="C73" s="35">
        <v>2042</v>
      </c>
      <c r="D73" s="33"/>
      <c r="E73" s="33"/>
      <c r="F73" s="33">
        <f t="shared" si="13"/>
        <v>163027976.50694385</v>
      </c>
      <c r="G73">
        <v>1386.377632392612</v>
      </c>
      <c r="H73" s="33">
        <f t="shared" si="18"/>
        <v>2931558.5208592806</v>
      </c>
      <c r="I73" s="33">
        <f t="shared" si="17"/>
        <v>4631862.4629576635</v>
      </c>
      <c r="J73" s="33">
        <f t="shared" si="14"/>
        <v>12301254.515159272</v>
      </c>
      <c r="K73" s="33">
        <f t="shared" si="15"/>
        <v>6848465.046735812</v>
      </c>
      <c r="L73" s="33">
        <f t="shared" si="12"/>
        <v>-8384347.9892827403</v>
      </c>
      <c r="M73" s="32">
        <f t="shared" si="16"/>
        <v>13247269.82306673</v>
      </c>
      <c r="N73" s="34">
        <f t="shared" si="9"/>
        <v>2549440.2534913374</v>
      </c>
    </row>
    <row r="74" spans="1:14" x14ac:dyDescent="0.25">
      <c r="A74" s="33"/>
      <c r="B74" s="33"/>
      <c r="C74" s="35">
        <v>2043</v>
      </c>
      <c r="D74" s="33"/>
      <c r="E74" s="33"/>
      <c r="F74" s="33">
        <f t="shared" si="13"/>
        <v>154643628.51766112</v>
      </c>
      <c r="G74">
        <v>1270.5315045135576</v>
      </c>
      <c r="H74" s="33">
        <f t="shared" si="18"/>
        <v>2686596.6177259348</v>
      </c>
      <c r="I74" s="33">
        <f t="shared" si="17"/>
        <v>4244822.656006977</v>
      </c>
      <c r="J74" s="33">
        <f t="shared" si="14"/>
        <v>11726291.19245022</v>
      </c>
      <c r="K74" s="33">
        <f t="shared" si="15"/>
        <v>6496256.0861969022</v>
      </c>
      <c r="L74" s="33">
        <f t="shared" si="12"/>
        <v>-7916631.7239792524</v>
      </c>
      <c r="M74" s="32">
        <f t="shared" si="16"/>
        <v>12508278.123887219</v>
      </c>
      <c r="N74" s="34">
        <f t="shared" si="9"/>
        <v>2331572.8356314725</v>
      </c>
    </row>
    <row r="75" spans="1:14" x14ac:dyDescent="0.25">
      <c r="A75" s="33"/>
      <c r="B75" s="33"/>
      <c r="C75" s="35">
        <v>2044</v>
      </c>
      <c r="D75" s="33"/>
      <c r="E75" s="33"/>
      <c r="F75" s="33">
        <f t="shared" si="13"/>
        <v>146726996.79368186</v>
      </c>
      <c r="G75">
        <v>1140.6029520817851</v>
      </c>
      <c r="H75" s="33">
        <f t="shared" si="18"/>
        <v>2411856.7877656603</v>
      </c>
      <c r="I75" s="33">
        <f t="shared" si="17"/>
        <v>3810733.7246697433</v>
      </c>
      <c r="J75" s="33">
        <f t="shared" si="14"/>
        <v>11151327.869741168</v>
      </c>
      <c r="K75" s="33">
        <f t="shared" si="15"/>
        <v>6163694.9098196533</v>
      </c>
      <c r="L75" s="33">
        <f t="shared" si="12"/>
        <v>-7399489.747687174</v>
      </c>
      <c r="M75" s="32">
        <f t="shared" si="16"/>
        <v>11691193.801345736</v>
      </c>
      <c r="N75" s="34">
        <f t="shared" si="9"/>
        <v>2078972.2944052848</v>
      </c>
    </row>
    <row r="76" spans="1:14" x14ac:dyDescent="0.25">
      <c r="A76" s="33"/>
      <c r="B76" s="33"/>
      <c r="C76" s="35">
        <v>2045</v>
      </c>
      <c r="D76" s="33"/>
      <c r="E76" s="33"/>
      <c r="F76" s="33">
        <f t="shared" si="13"/>
        <v>139327507.0459947</v>
      </c>
      <c r="G76">
        <v>995.51793303867817</v>
      </c>
      <c r="H76" s="33">
        <f t="shared" si="18"/>
        <v>2105067.9202254186</v>
      </c>
      <c r="I76" s="33">
        <f t="shared" si="17"/>
        <v>3326007.3139561615</v>
      </c>
      <c r="J76" s="33">
        <f t="shared" si="14"/>
        <v>10576364.547032116</v>
      </c>
      <c r="K76" s="33">
        <f t="shared" si="15"/>
        <v>5852857.7885691356</v>
      </c>
      <c r="L76" s="33">
        <f t="shared" si="12"/>
        <v>-6828574.6786883995</v>
      </c>
      <c r="M76" s="32">
        <f t="shared" si="16"/>
        <v>10789147.992327671</v>
      </c>
      <c r="N76" s="34">
        <f t="shared" si="9"/>
        <v>1790956.1387369905</v>
      </c>
    </row>
    <row r="77" spans="1:14" x14ac:dyDescent="0.25">
      <c r="A77" s="33"/>
      <c r="B77" s="33"/>
      <c r="C77" s="35">
        <v>2046</v>
      </c>
      <c r="D77" s="33"/>
      <c r="E77" s="33"/>
      <c r="F77" s="33">
        <f t="shared" si="13"/>
        <v>132498932.36730629</v>
      </c>
      <c r="G77">
        <v>834.1322587891367</v>
      </c>
      <c r="H77" s="33">
        <f t="shared" si="18"/>
        <v>1763810.576312298</v>
      </c>
      <c r="I77" s="33">
        <f t="shared" si="17"/>
        <v>2786820.7105734311</v>
      </c>
      <c r="J77" s="33">
        <f t="shared" si="14"/>
        <v>10001401.224323064</v>
      </c>
      <c r="K77" s="33">
        <f t="shared" si="15"/>
        <v>5566003.6178432228</v>
      </c>
      <c r="L77" s="33">
        <f t="shared" si="12"/>
        <v>-6199208.1827921392</v>
      </c>
      <c r="M77" s="32">
        <f t="shared" si="16"/>
        <v>9794748.9288115799</v>
      </c>
      <c r="N77" s="34">
        <f t="shared" si="9"/>
        <v>1468403.8031536709</v>
      </c>
    </row>
    <row r="78" spans="1:14" x14ac:dyDescent="0.25">
      <c r="A78" s="33"/>
      <c r="B78" s="33"/>
      <c r="C78" s="35">
        <v>2047</v>
      </c>
      <c r="D78" s="33"/>
      <c r="E78" s="33"/>
      <c r="F78" s="33">
        <f t="shared" si="13"/>
        <v>126299724.18451415</v>
      </c>
      <c r="G78">
        <v>655.2273589784586</v>
      </c>
      <c r="H78" s="33">
        <f t="shared" si="18"/>
        <v>1385508.0336217193</v>
      </c>
      <c r="I78" s="33">
        <f t="shared" si="17"/>
        <v>2189102.6931223166</v>
      </c>
      <c r="J78" s="33">
        <f t="shared" si="14"/>
        <v>9426437.9016140122</v>
      </c>
      <c r="K78" s="33">
        <f t="shared" si="15"/>
        <v>5305587.8200952681</v>
      </c>
      <c r="L78" s="33">
        <f t="shared" si="12"/>
        <v>-5506358.1151404632</v>
      </c>
      <c r="M78" s="32">
        <f t="shared" si="16"/>
        <v>8700045.8219219316</v>
      </c>
      <c r="N78" s="34">
        <f t="shared" si="9"/>
        <v>1114876.4016536954</v>
      </c>
    </row>
    <row r="79" spans="1:14" x14ac:dyDescent="0.25">
      <c r="A79" s="33"/>
      <c r="B79" s="33"/>
      <c r="C79" s="35">
        <v>2048</v>
      </c>
      <c r="D79" s="33"/>
      <c r="E79" s="33"/>
      <c r="F79" s="33">
        <f t="shared" si="13"/>
        <v>120793366.06937368</v>
      </c>
      <c r="G79">
        <v>457.50580244604123</v>
      </c>
      <c r="H79" s="33">
        <f t="shared" si="18"/>
        <v>967416.81499044504</v>
      </c>
      <c r="I79" s="33">
        <f t="shared" si="17"/>
        <v>1528518.5676849033</v>
      </c>
      <c r="J79" s="33">
        <f t="shared" si="14"/>
        <v>8851474.5789049603</v>
      </c>
      <c r="K79" s="33">
        <f t="shared" si="15"/>
        <v>5074277.2076818012</v>
      </c>
      <c r="L79" s="33">
        <f t="shared" si="12"/>
        <v>-4744614.1862136051</v>
      </c>
      <c r="M79" s="32">
        <f t="shared" si="16"/>
        <v>7496490.4142174963</v>
      </c>
      <c r="N79" s="34">
        <f t="shared" si="9"/>
        <v>738599.76541114855</v>
      </c>
    </row>
    <row r="80" spans="1:14" x14ac:dyDescent="0.25">
      <c r="A80" s="33"/>
      <c r="B80" s="33"/>
      <c r="C80" s="35">
        <v>2049</v>
      </c>
      <c r="D80" s="33"/>
      <c r="E80" s="33"/>
      <c r="F80" s="33">
        <f t="shared" si="13"/>
        <v>116048751.88316008</v>
      </c>
      <c r="G80">
        <v>239.58656076051977</v>
      </c>
      <c r="H80" s="33">
        <f t="shared" si="18"/>
        <v>506616.67302633438</v>
      </c>
      <c r="I80" s="33">
        <f t="shared" si="17"/>
        <v>800454.34338160837</v>
      </c>
      <c r="J80" s="33">
        <f t="shared" si="14"/>
        <v>8276511.2561959084</v>
      </c>
      <c r="K80" s="33">
        <f t="shared" si="15"/>
        <v>4874965.8679305734</v>
      </c>
      <c r="L80" s="33">
        <f t="shared" si="12"/>
        <v>-3908162.0612916695</v>
      </c>
      <c r="M80" s="32">
        <f t="shared" si="16"/>
        <v>6174896.0568408379</v>
      </c>
      <c r="N80" s="34">
        <f t="shared" si="9"/>
        <v>356172.12020696956</v>
      </c>
    </row>
    <row r="81" spans="1:13" x14ac:dyDescent="0.25">
      <c r="A81" s="33"/>
      <c r="B81" s="33"/>
      <c r="C81" s="35">
        <v>2050</v>
      </c>
      <c r="D81" s="33"/>
      <c r="E81" s="33"/>
      <c r="F81" s="33">
        <f>F80+L80</f>
        <v>112140589.82186842</v>
      </c>
      <c r="G81">
        <v>0</v>
      </c>
      <c r="H81" s="33">
        <f t="shared" si="18"/>
        <v>0</v>
      </c>
      <c r="I81" s="33">
        <f t="shared" si="17"/>
        <v>0</v>
      </c>
      <c r="J81" s="33">
        <f t="shared" si="14"/>
        <v>7701547.9334868565</v>
      </c>
      <c r="K81" s="33">
        <f t="shared" si="15"/>
        <v>4710792.1362361545</v>
      </c>
      <c r="L81" s="33">
        <f t="shared" si="12"/>
        <v>-2990755.797250702</v>
      </c>
      <c r="M81" s="32">
        <f t="shared" si="16"/>
        <v>4725394.1596561093</v>
      </c>
    </row>
  </sheetData>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K23" sqref="K23"/>
    </sheetView>
  </sheetViews>
  <sheetFormatPr defaultRowHeight="15" x14ac:dyDescent="0.25"/>
  <cols>
    <col min="1" max="1" width="11.28515625" bestFit="1" customWidth="1"/>
    <col min="2" max="2" width="31.28515625" bestFit="1" customWidth="1"/>
    <col min="3" max="3" width="15.7109375" bestFit="1" customWidth="1"/>
    <col min="4" max="4" width="28.28515625" bestFit="1" customWidth="1"/>
  </cols>
  <sheetData>
    <row r="1" spans="1:4" x14ac:dyDescent="0.25">
      <c r="A1" s="6" t="s">
        <v>230</v>
      </c>
      <c r="B1" s="6" t="s">
        <v>231</v>
      </c>
      <c r="C1" s="6" t="s">
        <v>232</v>
      </c>
      <c r="D1" s="6" t="s">
        <v>233</v>
      </c>
    </row>
    <row r="2" spans="1:4" ht="15.75" x14ac:dyDescent="0.25">
      <c r="A2" s="61" t="s">
        <v>206</v>
      </c>
      <c r="B2" s="61" t="s">
        <v>19</v>
      </c>
      <c r="C2" s="61" t="s">
        <v>207</v>
      </c>
      <c r="D2" s="61" t="s">
        <v>208</v>
      </c>
    </row>
    <row r="3" spans="1:4" ht="15.75" x14ac:dyDescent="0.25">
      <c r="A3" s="61" t="s">
        <v>206</v>
      </c>
      <c r="B3" s="61" t="s">
        <v>115</v>
      </c>
      <c r="C3" s="61" t="s">
        <v>209</v>
      </c>
      <c r="D3" s="61" t="s">
        <v>210</v>
      </c>
    </row>
    <row r="4" spans="1:4" ht="15.75" x14ac:dyDescent="0.25">
      <c r="A4" s="61" t="s">
        <v>206</v>
      </c>
      <c r="B4" s="61" t="s">
        <v>115</v>
      </c>
      <c r="C4" t="s">
        <v>63</v>
      </c>
      <c r="D4" t="s">
        <v>211</v>
      </c>
    </row>
    <row r="5" spans="1:4" ht="15.75" x14ac:dyDescent="0.25">
      <c r="A5" s="61" t="s">
        <v>206</v>
      </c>
      <c r="B5" s="61" t="s">
        <v>115</v>
      </c>
      <c r="C5" s="61" t="s">
        <v>212</v>
      </c>
      <c r="D5" s="61" t="s">
        <v>213</v>
      </c>
    </row>
    <row r="6" spans="1:4" ht="15.75" x14ac:dyDescent="0.25">
      <c r="A6" s="61" t="s">
        <v>206</v>
      </c>
      <c r="B6" s="61" t="s">
        <v>115</v>
      </c>
      <c r="C6" s="61" t="s">
        <v>214</v>
      </c>
      <c r="D6" s="61" t="s">
        <v>215</v>
      </c>
    </row>
    <row r="7" spans="1:4" ht="15.75" x14ac:dyDescent="0.25">
      <c r="A7" s="61" t="s">
        <v>206</v>
      </c>
      <c r="B7" s="61" t="s">
        <v>115</v>
      </c>
      <c r="C7" s="61" t="s">
        <v>216</v>
      </c>
      <c r="D7" s="61" t="s">
        <v>217</v>
      </c>
    </row>
    <row r="8" spans="1:4" ht="15.75" x14ac:dyDescent="0.25">
      <c r="A8" s="61" t="s">
        <v>206</v>
      </c>
      <c r="B8" s="61" t="s">
        <v>115</v>
      </c>
      <c r="C8" s="61" t="s">
        <v>218</v>
      </c>
      <c r="D8" s="61" t="s">
        <v>219</v>
      </c>
    </row>
    <row r="9" spans="1:4" ht="15.75" x14ac:dyDescent="0.25">
      <c r="A9" s="62" t="s">
        <v>206</v>
      </c>
      <c r="B9" s="62" t="s">
        <v>220</v>
      </c>
      <c r="C9" s="62" t="s">
        <v>221</v>
      </c>
      <c r="D9" s="62" t="s">
        <v>222</v>
      </c>
    </row>
    <row r="10" spans="1:4" ht="15.75" x14ac:dyDescent="0.25">
      <c r="A10" s="62" t="s">
        <v>206</v>
      </c>
      <c r="B10" s="62" t="s">
        <v>223</v>
      </c>
      <c r="C10" s="62" t="s">
        <v>54</v>
      </c>
      <c r="D10" s="62" t="s">
        <v>224</v>
      </c>
    </row>
    <row r="11" spans="1:4" ht="15.75" x14ac:dyDescent="0.25">
      <c r="A11" s="62" t="s">
        <v>206</v>
      </c>
      <c r="B11" s="62" t="s">
        <v>223</v>
      </c>
      <c r="C11" s="62" t="s">
        <v>225</v>
      </c>
      <c r="D11" s="62" t="s">
        <v>226</v>
      </c>
    </row>
    <row r="12" spans="1:4" ht="15.75" x14ac:dyDescent="0.25">
      <c r="A12" s="61" t="s">
        <v>206</v>
      </c>
      <c r="B12" s="61" t="s">
        <v>35</v>
      </c>
      <c r="C12" s="61" t="s">
        <v>227</v>
      </c>
      <c r="D12" s="61"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01_Useful Forecast</vt:lpstr>
      <vt:lpstr>02_Base Data</vt:lpstr>
      <vt:lpstr>03_Consumption Forecast</vt:lpstr>
      <vt:lpstr>04_HN_PSB_Forecast</vt:lpstr>
      <vt:lpstr>05_HN_FS_Forecast</vt:lpstr>
      <vt:lpstr>06_CT Wood Emissions</vt:lpstr>
      <vt:lpstr>07_IE Wood Emissions</vt:lpstr>
      <vt:lpstr>08_FS Wood Emissions</vt:lpstr>
      <vt:lpstr>09_Primary to Useful Mapping</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Ver Beek</dc:creator>
  <cp:lastModifiedBy>Paul Brockway</cp:lastModifiedBy>
  <cp:lastPrinted>2019-03-04T14:49:07Z</cp:lastPrinted>
  <dcterms:created xsi:type="dcterms:W3CDTF">2018-08-06T00:55:05Z</dcterms:created>
  <dcterms:modified xsi:type="dcterms:W3CDTF">2020-06-22T08:27:46Z</dcterms:modified>
</cp:coreProperties>
</file>