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65" windowWidth="14805" windowHeight="7950" tabRatio="701"/>
  </bookViews>
  <sheets>
    <sheet name="ACN" sheetId="5" r:id="rId1"/>
    <sheet name="Formulas" sheetId="2" r:id="rId2"/>
    <sheet name="MeCN" sheetId="3" r:id="rId3"/>
  </sheets>
  <calcPr calcId="145621"/>
</workbook>
</file>

<file path=xl/calcChain.xml><?xml version="1.0" encoding="utf-8"?>
<calcChain xmlns="http://schemas.openxmlformats.org/spreadsheetml/2006/main">
  <c r="L18" i="5" l="1"/>
  <c r="L17" i="5"/>
  <c r="L16" i="5"/>
  <c r="L15" i="5"/>
  <c r="L14" i="5"/>
  <c r="L13" i="5"/>
  <c r="L12" i="5"/>
  <c r="L11" i="5"/>
  <c r="L10" i="5"/>
  <c r="L9" i="5"/>
  <c r="L8" i="5"/>
  <c r="L7" i="5"/>
  <c r="C19" i="5" l="1"/>
  <c r="B11" i="2" l="1"/>
  <c r="H18" i="5"/>
  <c r="G18" i="5"/>
  <c r="F18" i="5"/>
  <c r="C18" i="5"/>
  <c r="H17" i="5"/>
  <c r="G17" i="5"/>
  <c r="F17" i="5"/>
  <c r="C17" i="5"/>
  <c r="H16" i="5"/>
  <c r="G16" i="5"/>
  <c r="F16" i="5"/>
  <c r="C16" i="5"/>
  <c r="H15" i="5"/>
  <c r="G15" i="5"/>
  <c r="F15" i="5"/>
  <c r="C15" i="5"/>
  <c r="H14" i="5"/>
  <c r="G14" i="5"/>
  <c r="F14" i="5"/>
  <c r="C14" i="5"/>
  <c r="H13" i="5"/>
  <c r="G13" i="5"/>
  <c r="F13" i="5"/>
  <c r="C13" i="5"/>
  <c r="H12" i="5"/>
  <c r="G12" i="5"/>
  <c r="F12" i="5"/>
  <c r="C12" i="5"/>
  <c r="H11" i="5"/>
  <c r="G11" i="5"/>
  <c r="F11" i="5"/>
  <c r="C11" i="5"/>
  <c r="H10" i="5"/>
  <c r="G10" i="5"/>
  <c r="F10" i="5"/>
  <c r="C10" i="5"/>
  <c r="H9" i="5"/>
  <c r="G9" i="5"/>
  <c r="F9" i="5"/>
  <c r="C9" i="5"/>
  <c r="H8" i="5"/>
  <c r="G8" i="5"/>
  <c r="F8" i="5"/>
  <c r="C8" i="5"/>
  <c r="H7" i="5"/>
  <c r="G7" i="5"/>
  <c r="F7" i="5"/>
  <c r="C7" i="5"/>
  <c r="F4" i="5"/>
  <c r="I4" i="5"/>
  <c r="I2" i="5"/>
  <c r="A25" i="3"/>
  <c r="C25" i="3" s="1"/>
  <c r="D25" i="3" s="1"/>
  <c r="I19" i="5" s="1"/>
  <c r="C26" i="3"/>
  <c r="D26" i="3" s="1"/>
  <c r="A26" i="3"/>
  <c r="I7" i="5" l="1"/>
  <c r="J7" i="5" s="1"/>
  <c r="K7" i="5" s="1"/>
  <c r="M7" i="5" s="1"/>
  <c r="N7" i="5" s="1"/>
  <c r="O7" i="5" s="1"/>
  <c r="P7" i="5" s="1"/>
  <c r="I8" i="5"/>
  <c r="J8" i="5" s="1"/>
  <c r="K8" i="5" s="1"/>
  <c r="I9" i="5"/>
  <c r="I10" i="5"/>
  <c r="I11" i="5"/>
  <c r="J11" i="5" s="1"/>
  <c r="K11" i="5" s="1"/>
  <c r="I12" i="5"/>
  <c r="I13" i="5"/>
  <c r="I14" i="5"/>
  <c r="I15" i="5"/>
  <c r="J15" i="5" s="1"/>
  <c r="K15" i="5" s="1"/>
  <c r="I16" i="5"/>
  <c r="I17" i="5"/>
  <c r="I18" i="5"/>
  <c r="J18" i="5" s="1"/>
  <c r="K18" i="5" s="1"/>
  <c r="J9" i="5"/>
  <c r="K9" i="5" s="1"/>
  <c r="J10" i="5"/>
  <c r="K10" i="5" s="1"/>
  <c r="J12" i="5"/>
  <c r="K12" i="5" s="1"/>
  <c r="J13" i="5"/>
  <c r="K13" i="5" s="1"/>
  <c r="J14" i="5"/>
  <c r="K14" i="5" s="1"/>
  <c r="J17" i="5"/>
  <c r="K17" i="5" s="1"/>
  <c r="J16" i="5" l="1"/>
  <c r="K16" i="5" s="1"/>
  <c r="M15" i="5"/>
  <c r="N15" i="5" s="1"/>
  <c r="O15" i="5" s="1"/>
  <c r="P15" i="5" s="1"/>
  <c r="M11" i="5"/>
  <c r="N11" i="5" s="1"/>
  <c r="O11" i="5" s="1"/>
  <c r="P11" i="5" s="1"/>
  <c r="M18" i="5"/>
  <c r="N18" i="5" s="1"/>
  <c r="O18" i="5" s="1"/>
  <c r="P18" i="5" s="1"/>
  <c r="M14" i="5"/>
  <c r="N14" i="5" s="1"/>
  <c r="O14" i="5" s="1"/>
  <c r="P14" i="5" s="1"/>
  <c r="M10" i="5"/>
  <c r="N10" i="5" s="1"/>
  <c r="O10" i="5" s="1"/>
  <c r="P10" i="5" s="1"/>
  <c r="M17" i="5"/>
  <c r="N17" i="5" s="1"/>
  <c r="O17" i="5" s="1"/>
  <c r="P17" i="5" s="1"/>
  <c r="M13" i="5"/>
  <c r="N13" i="5" s="1"/>
  <c r="O13" i="5" s="1"/>
  <c r="P13" i="5" s="1"/>
  <c r="M9" i="5"/>
  <c r="N9" i="5" s="1"/>
  <c r="O9" i="5" s="1"/>
  <c r="P9" i="5" s="1"/>
  <c r="M16" i="5"/>
  <c r="N16" i="5" s="1"/>
  <c r="O16" i="5" s="1"/>
  <c r="P16" i="5" s="1"/>
  <c r="M12" i="5"/>
  <c r="N12" i="5" s="1"/>
  <c r="O12" i="5" s="1"/>
  <c r="P12" i="5" s="1"/>
  <c r="M8" i="5"/>
  <c r="N8" i="5" s="1"/>
  <c r="O8" i="5" s="1"/>
  <c r="P8" i="5" s="1"/>
  <c r="B14" i="3" l="1"/>
  <c r="B15" i="3"/>
  <c r="B16" i="3"/>
  <c r="B17" i="3"/>
  <c r="B18" i="3"/>
  <c r="B19" i="3"/>
  <c r="B20" i="3"/>
  <c r="B21" i="3"/>
  <c r="B22" i="3"/>
  <c r="B23" i="3"/>
  <c r="B24" i="3"/>
  <c r="B13" i="3"/>
  <c r="D24" i="3"/>
  <c r="D14" i="3"/>
  <c r="D15" i="3"/>
  <c r="D16" i="3"/>
  <c r="D17" i="3"/>
  <c r="D18" i="3"/>
  <c r="D19" i="3"/>
  <c r="D20" i="3"/>
  <c r="D21" i="3"/>
  <c r="D22" i="3"/>
  <c r="D23" i="3"/>
  <c r="D13" i="3"/>
  <c r="F8" i="3"/>
  <c r="C14" i="3"/>
  <c r="C15" i="3"/>
  <c r="C16" i="3"/>
  <c r="C17" i="3"/>
  <c r="C18" i="3"/>
  <c r="C19" i="3"/>
  <c r="C20" i="3"/>
  <c r="C21" i="3"/>
  <c r="C22" i="3"/>
  <c r="C23" i="3"/>
  <c r="C24" i="3"/>
  <c r="C13" i="3"/>
  <c r="H12" i="3"/>
  <c r="G12" i="3"/>
  <c r="F12" i="3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<sst xmlns="http://schemas.openxmlformats.org/spreadsheetml/2006/main" count="90" uniqueCount="75">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</sst>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ACN!$A$1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ACN!$B$7:$B$18</c:f>
              <c:numCache>
                <c:formatCode>0.0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ACN!$P$7:$P$18</c:f>
              <c:numCache>
                <c:formatCode>0.00</c:formatCode>
                <c:ptCount val="12"/>
                <c:pt idx="0">
                  <c:v>0.5340773997277346</c:v>
                </c:pt>
                <c:pt idx="1">
                  <c:v>0.56236857004420837</c:v>
                </c:pt>
                <c:pt idx="2">
                  <c:v>0.62414698334524377</c:v>
                </c:pt>
                <c:pt idx="3">
                  <c:v>0.70866763161615132</c:v>
                </c:pt>
                <c:pt idx="4">
                  <c:v>0.79656754607678049</c:v>
                </c:pt>
                <c:pt idx="5">
                  <c:v>0.92093813954926984</c:v>
                </c:pt>
                <c:pt idx="6">
                  <c:v>1.0969378237233156</c:v>
                </c:pt>
                <c:pt idx="7">
                  <c:v>1.2844599441154032</c:v>
                </c:pt>
                <c:pt idx="8">
                  <c:v>1.5386982814681929</c:v>
                </c:pt>
                <c:pt idx="9">
                  <c:v>1.7801683907285186</c:v>
                </c:pt>
                <c:pt idx="10">
                  <c:v>2.0401386324007524</c:v>
                </c:pt>
                <c:pt idx="11">
                  <c:v>2.30642009670597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09248"/>
        <c:axId val="96311168"/>
      </c:scatterChart>
      <c:valAx>
        <c:axId val="96309248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1168"/>
        <c:crosses val="autoZero"/>
        <c:crossBetween val="midCat"/>
      </c:valAx>
      <c:valAx>
        <c:axId val="9631116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0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8</xdr:col>
      <xdr:colOff>571500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P29" sqref="P29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9.8000000000000007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737.25</v>
      </c>
      <c r="D4" s="15" t="s">
        <v>0</v>
      </c>
      <c r="E4" s="15" t="s">
        <v>4</v>
      </c>
      <c r="F4" s="15">
        <f>F2/1000/F3</f>
        <v>1.9600000000000003E-2</v>
      </c>
      <c r="G4" s="15" t="s">
        <v>5</v>
      </c>
      <c r="H4" s="15" t="s">
        <v>62</v>
      </c>
      <c r="I4" s="17">
        <f>-(C4/2)*10^-6</f>
        <v>-3.6862499999999997E-4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236.7</v>
      </c>
      <c r="C7" s="20">
        <f t="shared" ref="C7:C18" si="0">B7-C$21</f>
        <v>-36.460000000000036</v>
      </c>
      <c r="D7" s="28">
        <v>0</v>
      </c>
      <c r="E7" s="28">
        <v>-0.183</v>
      </c>
      <c r="F7" s="21">
        <f>D7-E7</f>
        <v>0.183</v>
      </c>
      <c r="G7" s="15">
        <f>F7*C$23</f>
        <v>91.604722225800003</v>
      </c>
      <c r="H7" s="26">
        <f>MeCN!D13</f>
        <v>0.90674964394610846</v>
      </c>
      <c r="I7" s="14">
        <f t="shared" ref="I7:I19" si="1">H7/H$19</f>
        <v>1.0756223534354787</v>
      </c>
      <c r="J7" s="21">
        <f>F$4*I7</f>
        <v>2.1082198127335385E-2</v>
      </c>
      <c r="K7" s="17">
        <f>(3*G7)/(4*3.14*C$22*10^6*J7)</f>
        <v>2.0733315580374893E-6</v>
      </c>
      <c r="L7" s="17">
        <f>I$2/I7</f>
        <v>-4.8715982735610942E-7</v>
      </c>
      <c r="M7" s="17">
        <f>K7-L7</f>
        <v>2.5604913853935987E-6</v>
      </c>
      <c r="N7" s="17">
        <f t="shared" ref="N7:N18" si="2">M7*C$4</f>
        <v>1.8877222738814307E-3</v>
      </c>
      <c r="O7" s="17">
        <f t="shared" ref="O7:O18" si="3">N7-I$4</f>
        <v>2.2563472738814307E-3</v>
      </c>
      <c r="P7" s="14">
        <f>O7*B7</f>
        <v>0.5340773997277346</v>
      </c>
      <c r="Q7" s="15"/>
      <c r="R7" s="15"/>
      <c r="S7" s="15"/>
      <c r="T7" s="15"/>
    </row>
    <row r="8" spans="1:20" x14ac:dyDescent="0.25">
      <c r="A8" s="29"/>
      <c r="B8" s="19">
        <v>243.8</v>
      </c>
      <c r="C8" s="20">
        <f t="shared" si="0"/>
        <v>-29.360000000000014</v>
      </c>
      <c r="D8" s="28">
        <v>0</v>
      </c>
      <c r="E8" s="28">
        <v>-0.187</v>
      </c>
      <c r="F8" s="21">
        <f t="shared" ref="F8:F18" si="4">D8-E8</f>
        <v>0.187</v>
      </c>
      <c r="G8" s="15">
        <f t="shared" ref="G8:G18" si="5">F8*C$23</f>
        <v>93.607011236200009</v>
      </c>
      <c r="H8" s="26">
        <f>MeCN!D14</f>
        <v>0.89883268042292175</v>
      </c>
      <c r="I8" s="14">
        <f t="shared" si="1"/>
        <v>1.0662309376309866</v>
      </c>
      <c r="J8" s="21">
        <f t="shared" ref="J8:J18" si="6">F$4*I8</f>
        <v>2.0898126377567341E-2</v>
      </c>
      <c r="K8" s="17">
        <f t="shared" ref="K8:K18" si="7">(3*G8)/(4*3.14*C$22*10^6*J8)</f>
        <v>2.1373114590052122E-6</v>
      </c>
      <c r="L8" s="17">
        <f t="shared" ref="L8:L18" si="8">I$2/I8</f>
        <v>-4.9145075565360478E-7</v>
      </c>
      <c r="M8" s="17">
        <f t="shared" ref="M8:M18" si="9">K8-L8</f>
        <v>2.6287622146588168E-6</v>
      </c>
      <c r="N8" s="17">
        <f t="shared" si="2"/>
        <v>1.9380549427572126E-3</v>
      </c>
      <c r="O8" s="17">
        <f t="shared" si="3"/>
        <v>2.3066799427572124E-3</v>
      </c>
      <c r="P8" s="14">
        <f t="shared" ref="P8:P18" si="10">O8*B8</f>
        <v>0.56236857004420837</v>
      </c>
      <c r="Q8" s="15"/>
      <c r="R8" s="15"/>
      <c r="S8" s="15"/>
      <c r="T8" s="15"/>
    </row>
    <row r="9" spans="1:20" x14ac:dyDescent="0.25">
      <c r="A9" s="29"/>
      <c r="B9" s="19">
        <v>253.8</v>
      </c>
      <c r="C9" s="20">
        <f t="shared" si="0"/>
        <v>-19.360000000000014</v>
      </c>
      <c r="D9" s="28">
        <v>0</v>
      </c>
      <c r="E9" s="28">
        <v>-0.20200000000000001</v>
      </c>
      <c r="F9" s="21">
        <f t="shared" si="4"/>
        <v>0.20200000000000001</v>
      </c>
      <c r="G9" s="15">
        <f t="shared" si="5"/>
        <v>101.11559502520001</v>
      </c>
      <c r="H9" s="26">
        <f>MeCN!D15</f>
        <v>0.88759724728979517</v>
      </c>
      <c r="I9" s="14">
        <f t="shared" si="1"/>
        <v>1.0529030216960797</v>
      </c>
      <c r="J9" s="21">
        <f t="shared" si="6"/>
        <v>2.0636899225243165E-2</v>
      </c>
      <c r="K9" s="17">
        <f t="shared" si="7"/>
        <v>2.3379783480582197E-6</v>
      </c>
      <c r="L9" s="17">
        <f t="shared" si="8"/>
        <v>-4.9767166510350514E-7</v>
      </c>
      <c r="M9" s="17">
        <f t="shared" si="9"/>
        <v>2.8356500131617249E-6</v>
      </c>
      <c r="N9" s="17">
        <f t="shared" si="2"/>
        <v>2.0905829722034819E-3</v>
      </c>
      <c r="O9" s="17">
        <f t="shared" si="3"/>
        <v>2.4592079722034819E-3</v>
      </c>
      <c r="P9" s="14">
        <f t="shared" si="10"/>
        <v>0.62414698334524377</v>
      </c>
      <c r="Q9" s="15"/>
      <c r="R9" s="15"/>
      <c r="S9" s="15"/>
      <c r="T9" s="15"/>
    </row>
    <row r="10" spans="1:20" x14ac:dyDescent="0.25">
      <c r="A10" s="29"/>
      <c r="B10" s="19">
        <v>263.89999999999998</v>
      </c>
      <c r="C10" s="20">
        <f t="shared" si="0"/>
        <v>-9.2600000000000477</v>
      </c>
      <c r="D10" s="28">
        <v>0</v>
      </c>
      <c r="E10" s="28">
        <v>-0.22500000000000001</v>
      </c>
      <c r="F10" s="21">
        <f t="shared" si="4"/>
        <v>0.22500000000000001</v>
      </c>
      <c r="G10" s="15">
        <f t="shared" si="5"/>
        <v>112.628756835</v>
      </c>
      <c r="H10" s="26">
        <f>MeCN!D16</f>
        <v>0.87614326137222842</v>
      </c>
      <c r="I10" s="14">
        <f t="shared" si="1"/>
        <v>1.0393158497891204</v>
      </c>
      <c r="J10" s="21">
        <f t="shared" si="6"/>
        <v>2.0370590655866761E-2</v>
      </c>
      <c r="K10" s="17">
        <f t="shared" si="7"/>
        <v>2.6382287890108494E-6</v>
      </c>
      <c r="L10" s="17">
        <f t="shared" si="8"/>
        <v>-5.0417782054061887E-7</v>
      </c>
      <c r="M10" s="17">
        <f t="shared" si="9"/>
        <v>3.1424066095514683E-6</v>
      </c>
      <c r="N10" s="17">
        <f t="shared" si="2"/>
        <v>2.3167392728918202E-3</v>
      </c>
      <c r="O10" s="17">
        <f t="shared" si="3"/>
        <v>2.6853642728918202E-3</v>
      </c>
      <c r="P10" s="14">
        <f t="shared" si="10"/>
        <v>0.70866763161615132</v>
      </c>
      <c r="Q10" s="15"/>
      <c r="R10" s="15"/>
      <c r="S10" s="15"/>
      <c r="T10" s="15"/>
    </row>
    <row r="11" spans="1:20" x14ac:dyDescent="0.25">
      <c r="A11" s="29"/>
      <c r="B11" s="19">
        <v>272</v>
      </c>
      <c r="C11" s="20">
        <f t="shared" si="0"/>
        <v>-1.160000000000025</v>
      </c>
      <c r="D11" s="28">
        <v>0</v>
      </c>
      <c r="E11" s="28">
        <v>-0.25</v>
      </c>
      <c r="F11" s="21">
        <f t="shared" si="4"/>
        <v>0.25</v>
      </c>
      <c r="G11" s="15">
        <f t="shared" si="5"/>
        <v>125.14306315</v>
      </c>
      <c r="H11" s="26">
        <f>MeCN!D17</f>
        <v>0.86687575638298109</v>
      </c>
      <c r="I11" s="14">
        <f t="shared" si="1"/>
        <v>1.0283223681885898</v>
      </c>
      <c r="J11" s="21">
        <f t="shared" si="6"/>
        <v>2.0155118416496361E-2</v>
      </c>
      <c r="K11" s="17">
        <f t="shared" si="7"/>
        <v>2.9627036559869376E-6</v>
      </c>
      <c r="L11" s="17">
        <f t="shared" si="8"/>
        <v>-5.0956783223828567E-7</v>
      </c>
      <c r="M11" s="17">
        <f t="shared" si="9"/>
        <v>3.4722714882252232E-6</v>
      </c>
      <c r="N11" s="17">
        <f t="shared" si="2"/>
        <v>2.5599321546940458E-3</v>
      </c>
      <c r="O11" s="17">
        <f t="shared" si="3"/>
        <v>2.9285571546940458E-3</v>
      </c>
      <c r="P11" s="14">
        <f t="shared" si="10"/>
        <v>0.79656754607678049</v>
      </c>
      <c r="Q11" s="15"/>
      <c r="R11" s="15"/>
      <c r="S11" s="15"/>
      <c r="T11" s="15"/>
    </row>
    <row r="12" spans="1:20" x14ac:dyDescent="0.25">
      <c r="A12" s="29"/>
      <c r="B12" s="19">
        <v>282.10000000000002</v>
      </c>
      <c r="C12" s="20">
        <f t="shared" si="0"/>
        <v>8.9399999999999977</v>
      </c>
      <c r="D12" s="28">
        <v>0</v>
      </c>
      <c r="E12" s="28">
        <v>-0.28399999999999997</v>
      </c>
      <c r="F12" s="21">
        <f t="shared" si="4"/>
        <v>0.28399999999999997</v>
      </c>
      <c r="G12" s="15">
        <f t="shared" si="5"/>
        <v>142.16251973839999</v>
      </c>
      <c r="H12" s="26">
        <f>MeCN!D18</f>
        <v>0.85521201759099608</v>
      </c>
      <c r="I12" s="14">
        <f t="shared" si="1"/>
        <v>1.014486379111502</v>
      </c>
      <c r="J12" s="21">
        <f t="shared" si="6"/>
        <v>1.988393303058544E-2</v>
      </c>
      <c r="K12" s="17">
        <f t="shared" si="7"/>
        <v>3.4115332397116333E-6</v>
      </c>
      <c r="L12" s="17">
        <f t="shared" si="8"/>
        <v>-5.1651753122493851E-7</v>
      </c>
      <c r="M12" s="17">
        <f t="shared" si="9"/>
        <v>3.9280507709365716E-6</v>
      </c>
      <c r="N12" s="17">
        <f t="shared" si="2"/>
        <v>2.8959554308729874E-3</v>
      </c>
      <c r="O12" s="17">
        <f t="shared" si="3"/>
        <v>3.2645804308729875E-3</v>
      </c>
      <c r="P12" s="14">
        <f t="shared" si="10"/>
        <v>0.92093813954926984</v>
      </c>
      <c r="Q12" s="15"/>
      <c r="R12" s="15"/>
      <c r="S12" s="15"/>
      <c r="T12" s="15"/>
    </row>
    <row r="13" spans="1:20" x14ac:dyDescent="0.25">
      <c r="A13" s="29"/>
      <c r="B13" s="19">
        <v>292.2</v>
      </c>
      <c r="C13" s="20">
        <f t="shared" si="0"/>
        <v>19.039999999999964</v>
      </c>
      <c r="D13" s="28">
        <v>0</v>
      </c>
      <c r="E13" s="28">
        <v>-0.33400000000000002</v>
      </c>
      <c r="F13" s="21">
        <f t="shared" si="4"/>
        <v>0.33400000000000002</v>
      </c>
      <c r="G13" s="15">
        <f t="shared" si="5"/>
        <v>167.19113236840002</v>
      </c>
      <c r="H13" s="26">
        <f>MeCN!D19</f>
        <v>0.84342095544066675</v>
      </c>
      <c r="I13" s="14">
        <f t="shared" si="1"/>
        <v>1.0004993540221432</v>
      </c>
      <c r="J13" s="21">
        <f t="shared" si="6"/>
        <v>1.960978733883401E-2</v>
      </c>
      <c r="K13" s="17">
        <f t="shared" si="7"/>
        <v>4.068245396824713E-6</v>
      </c>
      <c r="L13" s="17">
        <f t="shared" si="8"/>
        <v>-5.237384690889093E-7</v>
      </c>
      <c r="M13" s="17">
        <f t="shared" si="9"/>
        <v>4.5919838659136221E-6</v>
      </c>
      <c r="N13" s="17">
        <f t="shared" si="2"/>
        <v>3.3854401051448177E-3</v>
      </c>
      <c r="O13" s="17">
        <f t="shared" si="3"/>
        <v>3.7540651051448178E-3</v>
      </c>
      <c r="P13" s="14">
        <f t="shared" si="10"/>
        <v>1.0969378237233156</v>
      </c>
      <c r="Q13" s="15"/>
      <c r="R13" s="15"/>
      <c r="S13" s="15"/>
      <c r="T13" s="15"/>
    </row>
    <row r="14" spans="1:20" x14ac:dyDescent="0.25">
      <c r="A14" s="29"/>
      <c r="B14" s="19">
        <v>302.3</v>
      </c>
      <c r="C14" s="20">
        <f t="shared" si="0"/>
        <v>29.139999999999986</v>
      </c>
      <c r="D14" s="28">
        <v>0</v>
      </c>
      <c r="E14" s="28">
        <v>-0.38300000000000001</v>
      </c>
      <c r="F14" s="21">
        <f t="shared" si="4"/>
        <v>0.38300000000000001</v>
      </c>
      <c r="G14" s="15">
        <f t="shared" si="5"/>
        <v>191.71917274579999</v>
      </c>
      <c r="H14" s="26">
        <f>MeCN!D20</f>
        <v>0.83149374744086968</v>
      </c>
      <c r="I14" s="14">
        <f t="shared" si="1"/>
        <v>0.98635082733199253</v>
      </c>
      <c r="J14" s="21">
        <f t="shared" si="6"/>
        <v>1.9332476215707058E-2</v>
      </c>
      <c r="K14" s="17">
        <f t="shared" si="7"/>
        <v>4.7320012234852885E-6</v>
      </c>
      <c r="L14" s="17">
        <f t="shared" si="8"/>
        <v>-5.3125113851973136E-7</v>
      </c>
      <c r="M14" s="17">
        <f t="shared" si="9"/>
        <v>5.2632523620050202E-6</v>
      </c>
      <c r="N14" s="17">
        <f t="shared" si="2"/>
        <v>3.880332803888201E-3</v>
      </c>
      <c r="O14" s="17">
        <f t="shared" si="3"/>
        <v>4.2489578038882011E-3</v>
      </c>
      <c r="P14" s="14">
        <f t="shared" si="10"/>
        <v>1.2844599441154032</v>
      </c>
      <c r="Q14" s="15"/>
      <c r="R14" s="15"/>
      <c r="S14" s="15"/>
      <c r="T14" s="15"/>
    </row>
    <row r="15" spans="1:20" x14ac:dyDescent="0.25">
      <c r="A15" s="29"/>
      <c r="B15" s="19">
        <v>312.39999999999998</v>
      </c>
      <c r="C15" s="20">
        <f t="shared" si="0"/>
        <v>39.239999999999952</v>
      </c>
      <c r="D15" s="28">
        <v>0</v>
      </c>
      <c r="E15" s="28">
        <v>-0.45</v>
      </c>
      <c r="F15" s="21">
        <f t="shared" si="4"/>
        <v>0.45</v>
      </c>
      <c r="G15" s="15">
        <f t="shared" si="5"/>
        <v>225.25751367000001</v>
      </c>
      <c r="H15" s="26">
        <f>MeCN!D21</f>
        <v>0.81942061555349999</v>
      </c>
      <c r="I15" s="14">
        <f t="shared" si="1"/>
        <v>0.97202919994483983</v>
      </c>
      <c r="J15" s="21">
        <f t="shared" si="6"/>
        <v>1.9051772318918865E-2</v>
      </c>
      <c r="K15" s="17">
        <f t="shared" si="7"/>
        <v>5.6417091090360891E-6</v>
      </c>
      <c r="L15" s="17">
        <f t="shared" si="8"/>
        <v>-5.39078455698384E-7</v>
      </c>
      <c r="M15" s="17">
        <f t="shared" si="9"/>
        <v>6.1807875647344728E-6</v>
      </c>
      <c r="N15" s="17">
        <f t="shared" si="2"/>
        <v>4.5567856321004898E-3</v>
      </c>
      <c r="O15" s="17">
        <f t="shared" si="3"/>
        <v>4.9254106321004899E-3</v>
      </c>
      <c r="P15" s="14">
        <f t="shared" si="10"/>
        <v>1.5386982814681929</v>
      </c>
      <c r="Q15" s="15"/>
      <c r="R15" s="15"/>
      <c r="S15" s="15"/>
      <c r="T15" s="15"/>
    </row>
    <row r="16" spans="1:20" x14ac:dyDescent="0.25">
      <c r="A16" s="29"/>
      <c r="B16" s="19">
        <v>322.5</v>
      </c>
      <c r="C16" s="20">
        <f t="shared" si="0"/>
        <v>49.339999999999975</v>
      </c>
      <c r="D16" s="28">
        <v>0</v>
      </c>
      <c r="E16" s="28">
        <v>-0.50600000000000001</v>
      </c>
      <c r="F16" s="21">
        <f t="shared" si="4"/>
        <v>0.50600000000000001</v>
      </c>
      <c r="G16" s="15">
        <f t="shared" si="5"/>
        <v>253.2895598156</v>
      </c>
      <c r="H16" s="26">
        <f>MeCN!D22</f>
        <v>0.80719067687712054</v>
      </c>
      <c r="I16" s="14">
        <f t="shared" si="1"/>
        <v>0.95752156213181561</v>
      </c>
      <c r="J16" s="21">
        <f t="shared" si="6"/>
        <v>1.8767422617783587E-2</v>
      </c>
      <c r="K16" s="17">
        <f t="shared" si="7"/>
        <v>6.4399047185492555E-6</v>
      </c>
      <c r="L16" s="17">
        <f t="shared" si="8"/>
        <v>-5.472461620951617E-7</v>
      </c>
      <c r="M16" s="17">
        <f t="shared" si="9"/>
        <v>6.9871508806444171E-6</v>
      </c>
      <c r="N16" s="17">
        <f t="shared" si="2"/>
        <v>5.1512769867550967E-3</v>
      </c>
      <c r="O16" s="17">
        <f t="shared" si="3"/>
        <v>5.5199019867550967E-3</v>
      </c>
      <c r="P16" s="14">
        <f t="shared" si="10"/>
        <v>1.7801683907285186</v>
      </c>
      <c r="Q16" s="15"/>
      <c r="R16" s="15"/>
      <c r="S16" s="15"/>
      <c r="T16" s="15"/>
    </row>
    <row r="17" spans="1:20" x14ac:dyDescent="0.25">
      <c r="A17" s="29"/>
      <c r="B17" s="19">
        <v>332.6</v>
      </c>
      <c r="C17" s="20">
        <f t="shared" si="0"/>
        <v>59.44</v>
      </c>
      <c r="D17" s="28">
        <v>0</v>
      </c>
      <c r="E17" s="28">
        <v>-0.56200000000000006</v>
      </c>
      <c r="F17" s="21">
        <f t="shared" si="4"/>
        <v>0.56200000000000006</v>
      </c>
      <c r="G17" s="15">
        <f t="shared" si="5"/>
        <v>281.32160596120002</v>
      </c>
      <c r="H17" s="26">
        <f>MeCN!D23</f>
        <v>0.79479176314839417</v>
      </c>
      <c r="I17" s="14">
        <f t="shared" si="1"/>
        <v>0.94281347941683769</v>
      </c>
      <c r="J17" s="21">
        <f t="shared" si="6"/>
        <v>1.847914419657002E-2</v>
      </c>
      <c r="K17" s="17">
        <f t="shared" si="7"/>
        <v>7.2642038007655679E-6</v>
      </c>
      <c r="L17" s="17">
        <f t="shared" si="8"/>
        <v>-5.5578331392134089E-7</v>
      </c>
      <c r="M17" s="17">
        <f t="shared" si="9"/>
        <v>7.8199871146869083E-6</v>
      </c>
      <c r="N17" s="17">
        <f t="shared" si="2"/>
        <v>5.7652855003029234E-3</v>
      </c>
      <c r="O17" s="17">
        <f t="shared" si="3"/>
        <v>6.1339105003029235E-3</v>
      </c>
      <c r="P17" s="14">
        <f t="shared" si="10"/>
        <v>2.0401386324007524</v>
      </c>
      <c r="Q17" s="15"/>
      <c r="R17" s="15"/>
      <c r="S17" s="15"/>
      <c r="T17" s="15"/>
    </row>
    <row r="18" spans="1:20" x14ac:dyDescent="0.25">
      <c r="A18" s="29"/>
      <c r="B18" s="19">
        <v>342.7</v>
      </c>
      <c r="C18" s="20">
        <f t="shared" si="0"/>
        <v>69.539999999999964</v>
      </c>
      <c r="D18" s="28">
        <v>0</v>
      </c>
      <c r="E18" s="28">
        <v>-0.61399999999999999</v>
      </c>
      <c r="F18" s="21">
        <f t="shared" si="4"/>
        <v>0.61399999999999999</v>
      </c>
      <c r="G18" s="15">
        <f t="shared" si="5"/>
        <v>307.35136309640001</v>
      </c>
      <c r="H18" s="26">
        <f>MeCN!D24</f>
        <v>0.78221020075038683</v>
      </c>
      <c r="I18" s="14">
        <f t="shared" si="1"/>
        <v>0.92788873161374474</v>
      </c>
      <c r="J18" s="21">
        <f t="shared" si="6"/>
        <v>1.8186619139629399E-2</v>
      </c>
      <c r="K18" s="17">
        <f t="shared" si="7"/>
        <v>8.0639895810037485E-6</v>
      </c>
      <c r="L18" s="17">
        <f t="shared" si="8"/>
        <v>-5.6472288340939481E-7</v>
      </c>
      <c r="M18" s="17">
        <f t="shared" si="9"/>
        <v>8.6287124644131441E-6</v>
      </c>
      <c r="N18" s="17">
        <f t="shared" si="2"/>
        <v>6.3615182643885909E-3</v>
      </c>
      <c r="O18" s="17">
        <f t="shared" si="3"/>
        <v>6.7301432643885909E-3</v>
      </c>
      <c r="P18" s="14">
        <f t="shared" si="10"/>
        <v>2.30642009670597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0.84299999999999997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500.57001250000002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500.57225260000001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B11" sqref="B11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16" sqref="D16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0.78600000000000003</v>
      </c>
      <c r="C8" t="s">
        <v>28</v>
      </c>
      <c r="E8" t="s">
        <v>38</v>
      </c>
      <c r="F8">
        <f>B9/B8</f>
        <v>1.0737913486005088</v>
      </c>
    </row>
    <row r="9" spans="1:9" x14ac:dyDescent="0.25">
      <c r="A9" t="s">
        <v>29</v>
      </c>
      <c r="B9">
        <v>0.84399999999999997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236.7</v>
      </c>
      <c r="B13">
        <f>A13-B$10</f>
        <v>-36.460000000000036</v>
      </c>
      <c r="C13" s="10">
        <f>F$12/(G$12^(1+(1-A13/H$12)^I$12))/1000</f>
        <v>0.84443746462279778</v>
      </c>
      <c r="D13" s="11">
        <f>C13*F$8</f>
        <v>0.90674964394610846</v>
      </c>
    </row>
    <row r="14" spans="1:9" x14ac:dyDescent="0.25">
      <c r="A14">
        <v>243.8</v>
      </c>
      <c r="B14">
        <f t="shared" ref="B14:B24" si="0">A14-B$10</f>
        <v>-29.360000000000014</v>
      </c>
      <c r="C14" s="10">
        <f t="shared" ref="C14:C24" si="1">F$12/(G$12^(1+(1-A14/H$12)^I$12))/1000</f>
        <v>0.83706455783461675</v>
      </c>
      <c r="D14" s="11">
        <f t="shared" ref="D14:D23" si="2">C14*F$8</f>
        <v>0.89883268042292175</v>
      </c>
    </row>
    <row r="15" spans="1:9" x14ac:dyDescent="0.25">
      <c r="A15">
        <v>253.8</v>
      </c>
      <c r="B15">
        <f t="shared" si="0"/>
        <v>-19.360000000000014</v>
      </c>
      <c r="C15" s="10">
        <f t="shared" si="1"/>
        <v>0.82660122792627844</v>
      </c>
      <c r="D15" s="11">
        <f t="shared" si="2"/>
        <v>0.88759724728979517</v>
      </c>
    </row>
    <row r="16" spans="1:9" x14ac:dyDescent="0.25">
      <c r="A16">
        <v>263.89999999999998</v>
      </c>
      <c r="B16">
        <f t="shared" si="0"/>
        <v>-9.2600000000000477</v>
      </c>
      <c r="C16" s="10">
        <f t="shared" si="1"/>
        <v>0.81593436426371035</v>
      </c>
      <c r="D16" s="11">
        <f t="shared" si="2"/>
        <v>0.87614326137222842</v>
      </c>
    </row>
    <row r="17" spans="1:5" x14ac:dyDescent="0.25">
      <c r="A17">
        <v>272</v>
      </c>
      <c r="B17">
        <f t="shared" si="0"/>
        <v>-1.160000000000025</v>
      </c>
      <c r="C17" s="10">
        <f t="shared" si="1"/>
        <v>0.80730372573107012</v>
      </c>
      <c r="D17" s="11">
        <f t="shared" si="2"/>
        <v>0.86687575638298109</v>
      </c>
    </row>
    <row r="18" spans="1:5" x14ac:dyDescent="0.25">
      <c r="A18">
        <v>282.10000000000002</v>
      </c>
      <c r="B18">
        <f t="shared" si="0"/>
        <v>8.9399999999999977</v>
      </c>
      <c r="C18" s="10">
        <f t="shared" si="1"/>
        <v>0.79644152349114095</v>
      </c>
      <c r="D18" s="11">
        <f t="shared" si="2"/>
        <v>0.85521201759099608</v>
      </c>
    </row>
    <row r="19" spans="1:5" x14ac:dyDescent="0.25">
      <c r="A19">
        <v>292.2</v>
      </c>
      <c r="B19">
        <f t="shared" si="0"/>
        <v>19.039999999999964</v>
      </c>
      <c r="C19" s="10">
        <f t="shared" si="1"/>
        <v>0.78546074760232709</v>
      </c>
      <c r="D19" s="11">
        <f t="shared" si="2"/>
        <v>0.84342095544066675</v>
      </c>
    </row>
    <row r="20" spans="1:5" x14ac:dyDescent="0.25">
      <c r="A20">
        <v>302.3</v>
      </c>
      <c r="B20">
        <f t="shared" si="0"/>
        <v>29.139999999999986</v>
      </c>
      <c r="C20" s="10">
        <f t="shared" si="1"/>
        <v>0.77435318185844026</v>
      </c>
      <c r="D20" s="11">
        <f t="shared" si="2"/>
        <v>0.83149374744086968</v>
      </c>
    </row>
    <row r="21" spans="1:5" x14ac:dyDescent="0.25">
      <c r="A21">
        <v>312.39999999999998</v>
      </c>
      <c r="B21">
        <f t="shared" si="0"/>
        <v>39.239999999999952</v>
      </c>
      <c r="C21" s="10">
        <f t="shared" si="1"/>
        <v>0.76310972017186141</v>
      </c>
      <c r="D21" s="11">
        <f t="shared" si="2"/>
        <v>0.81942061555349999</v>
      </c>
    </row>
    <row r="22" spans="1:5" x14ac:dyDescent="0.25">
      <c r="A22">
        <v>322.5</v>
      </c>
      <c r="B22">
        <f t="shared" si="0"/>
        <v>49.339999999999975</v>
      </c>
      <c r="C22" s="10">
        <f t="shared" si="1"/>
        <v>0.75172022751826628</v>
      </c>
      <c r="D22" s="11">
        <f t="shared" si="2"/>
        <v>0.80719067687712054</v>
      </c>
    </row>
    <row r="23" spans="1:5" x14ac:dyDescent="0.25">
      <c r="A23">
        <v>332.6</v>
      </c>
      <c r="B23">
        <f t="shared" si="0"/>
        <v>59.44</v>
      </c>
      <c r="C23" s="10">
        <f t="shared" si="1"/>
        <v>0.74017337184198795</v>
      </c>
      <c r="D23" s="11">
        <f t="shared" si="2"/>
        <v>0.79479176314839417</v>
      </c>
    </row>
    <row r="24" spans="1:5" x14ac:dyDescent="0.25">
      <c r="A24">
        <v>342.7</v>
      </c>
      <c r="B24">
        <f t="shared" si="0"/>
        <v>69.539999999999964</v>
      </c>
      <c r="C24" s="10">
        <f t="shared" si="1"/>
        <v>0.72845641918223236</v>
      </c>
      <c r="D24" s="11">
        <f>C24*F$8</f>
        <v>0.78221020075038683</v>
      </c>
    </row>
    <row r="25" spans="1:5" x14ac:dyDescent="0.25">
      <c r="A25">
        <f>B10+B25</f>
        <v>300.16000000000003</v>
      </c>
      <c r="B25" s="1">
        <v>27</v>
      </c>
      <c r="C25" s="10">
        <f>F$12/(G$12^(1+(1-A25/H$12)^I$12))/1000</f>
        <v>0.77671769091315634</v>
      </c>
      <c r="D25" s="11">
        <f>C25*F$8</f>
        <v>0.83403273680751133</v>
      </c>
      <c r="E25" t="s">
        <v>39</v>
      </c>
    </row>
    <row r="26" spans="1:5" x14ac:dyDescent="0.25">
      <c r="A26">
        <f>B10+B26</f>
        <v>293.16000000000003</v>
      </c>
      <c r="B26">
        <v>20</v>
      </c>
      <c r="C26" s="10">
        <f>F$12/(G$12^(1+(1-A26/H$12)^I$12))/1000</f>
        <v>0.78441056779959417</v>
      </c>
      <c r="D26" s="11">
        <f>C26*F$8</f>
        <v>0.84229328145401705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ACN</vt:lpstr>
      <vt:lpstr>Formulas</vt:lpstr>
      <vt:lpstr>MeCN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2018-04-25T10:16:02Z</dcterms:modified>
</cp:coreProperties>
</file>